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5" activeTab="13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-rozpočet €" sheetId="8" r:id="rId8"/>
    <sheet name="8 Vzdelávanie-návrh2014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Návrh rozpočtu 2014 " sheetId="14" r:id="rId14"/>
    <sheet name="Upravený rozp. po 2RO" sheetId="15" r:id="rId15"/>
  </sheets>
  <definedNames>
    <definedName name="_xlnm.Print_Titles" localSheetId="12">'12 Administratíva'!$4:$8</definedName>
    <definedName name="_xlnm.Print_Titles" localSheetId="6">'7 Komunikácie'!$2:$6</definedName>
    <definedName name="_xlnm.Print_Titles" localSheetId="8">'8 Vzdelávanie-návrh2014'!$3:$7</definedName>
  </definedNames>
  <calcPr fullCalcOnLoad="1"/>
</workbook>
</file>

<file path=xl/sharedStrings.xml><?xml version="1.0" encoding="utf-8"?>
<sst xmlns="http://schemas.openxmlformats.org/spreadsheetml/2006/main" count="1975" uniqueCount="377">
  <si>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</si>
  <si>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</si>
  <si>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</si>
  <si>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</si>
  <si>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</si>
  <si>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</si>
  <si>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</si>
  <si>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</si>
  <si>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</si>
  <si>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</si>
  <si>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</si>
  <si>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</si>
  <si>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</si>
  <si>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</si>
  <si>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</si>
  <si>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</si>
  <si>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</si>
  <si>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</si>
  <si>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</si>
  <si>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</si>
  <si>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</si>
  <si>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</si>
  <si>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</si>
  <si>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</si>
  <si>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</si>
  <si>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</si>
  <si>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</si>
  <si>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</si>
  <si>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</si>
  <si>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</si>
  <si>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</si>
  <si>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</si>
  <si>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</si>
  <si>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</si>
  <si>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</si>
  <si>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</si>
  <si>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</si>
  <si>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</si>
  <si>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</si>
  <si>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</si>
  <si>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</si>
  <si>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</si>
  <si>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</si>
  <si>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</si>
  <si>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</si>
  <si>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</si>
  <si>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</si>
  <si>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</si>
  <si>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</si>
  <si>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</si>
  <si>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</si>
  <si>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</si>
  <si>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</si>
  <si>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</si>
  <si>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</si>
  <si>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</si>
  <si>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</si>
  <si>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</si>
  <si>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</si>
  <si>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</si>
  <si>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</si>
  <si>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</si>
  <si>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</si>
  <si>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</si>
  <si>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</si>
  <si>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</si>
  <si>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</si>
  <si>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</si>
  <si>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</si>
  <si>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</si>
  <si>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</si>
  <si>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</si>
  <si>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</si>
  <si>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</si>
  <si>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</si>
  <si>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</si>
  <si>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</si>
  <si>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</si>
  <si>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</si>
  <si>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</si>
  <si>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</si>
  <si>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</si>
  <si>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</si>
  <si>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</si>
  <si>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</si>
  <si>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</si>
  <si>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</si>
  <si>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</si>
  <si>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</si>
  <si>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</si>
  <si>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</si>
  <si>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</si>
  <si>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</si>
  <si>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</si>
  <si>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</si>
  <si>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</si>
  <si>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</si>
  <si>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</si>
  <si>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</si>
  <si>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</si>
  <si>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</si>
  <si>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</si>
  <si>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</si>
  <si>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</si>
  <si>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</si>
  <si>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</si>
  <si>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</si>
  <si>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</si>
  <si>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</si>
  <si>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</si>
  <si>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</si>
  <si>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</si>
  <si>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</si>
  <si>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</si>
  <si>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</si>
  <si>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 xml:space="preserve"> 8.5.1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</si>
  <si>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</si>
  <si>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</si>
  <si>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</si>
  <si>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</si>
  <si>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</si>
  <si>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</si>
  <si>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</si>
  <si>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</si>
  <si>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</si>
  <si>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</si>
  <si>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</si>
  <si>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</si>
  <si>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</si>
  <si>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</si>
  <si>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</si>
  <si>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</si>
  <si>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</si>
  <si>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</si>
  <si>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</si>
  <si>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</si>
  <si>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</si>
  <si>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</si>
  <si>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</si>
  <si>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</si>
  <si>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</si>
  <si>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</si>
  <si>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</si>
  <si>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</si>
  <si>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</si>
  <si>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</si>
  <si>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</si>
  <si>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</si>
  <si>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</si>
  <si>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</si>
  <si>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</si>
  <si>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</si>
  <si>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</si>
  <si>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</si>
  <si>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</si>
  <si>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</si>
  <si>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</si>
  <si>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</si>
  <si>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</si>
  <si>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</si>
  <si>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</si>
  <si>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</si>
  <si>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</si>
  <si>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</si>
  <si>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</si>
  <si>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</si>
  <si>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</si>
  <si>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</si>
  <si>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</si>
  <si>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</si>
  <si>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</si>
  <si>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</si>
  <si>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</si>
  <si>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</si>
  <si>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</si>
  <si>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</si>
  <si>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</si>
  <si>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</si>
  <si>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</si>
  <si>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</si>
  <si>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</si>
  <si>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</si>
  <si>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</si>
  <si>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</si>
  <si>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</si>
  <si>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</si>
  <si>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</si>
  <si>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</si>
  <si>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</si>
  <si>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</si>
  <si>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</si>
  <si>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</si>
  <si>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</si>
  <si>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</si>
  <si>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</si>
  <si>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</si>
  <si>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</si>
  <si>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</si>
  <si>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</si>
  <si>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</si>
  <si>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</si>
  <si>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</si>
  <si>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</si>
  <si>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</si>
  <si>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</si>
  <si>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</si>
  <si>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</si>
  <si>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</si>
  <si>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</si>
  <si>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</si>
  <si>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</si>
  <si>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</si>
  <si>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</si>
  <si>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</si>
  <si>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</si>
  <si>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</si>
  <si>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</si>
  <si>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</si>
  <si>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</si>
  <si>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</si>
  <si>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</si>
  <si>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09121</t>
  </si>
  <si>
    <t>Dotácie spolu:</t>
  </si>
  <si>
    <t xml:space="preserve"> -vzdelávacie poukazy , materiálno-technické vybavenie</t>
  </si>
  <si>
    <t xml:space="preserve"> - vzdelávacie poukazy , mzdy a odvody</t>
  </si>
  <si>
    <t>09.1.2.1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</si>
  <si>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</si>
  <si>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</si>
  <si>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</si>
  <si>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</si>
  <si>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</si>
  <si>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</si>
  <si>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</si>
  <si>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</si>
  <si>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</si>
  <si>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</si>
  <si>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</si>
  <si>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</si>
  <si>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</si>
  <si>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</si>
  <si>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</si>
  <si>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</si>
  <si>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</si>
  <si>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</si>
  <si>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</si>
  <si>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</si>
  <si>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>Spolu: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</si>
  <si>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</si>
  <si>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</si>
  <si>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</si>
  <si>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</si>
  <si>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</si>
  <si>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</si>
  <si>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</si>
  <si>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</si>
  <si>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</si>
  <si>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</si>
  <si>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</si>
  <si>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04.5.1.3</t>
  </si>
  <si>
    <t>Letná údržba</t>
  </si>
  <si>
    <t>Zimná údržba</t>
  </si>
  <si>
    <t>Dopravné značenia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</si>
  <si>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</si>
  <si>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</si>
  <si>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</si>
  <si>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</si>
  <si>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</si>
  <si>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</si>
  <si>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</si>
  <si>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</si>
  <si>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</si>
  <si>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Dotácie pre organizácie na kultúru a šport</t>
  </si>
  <si>
    <t xml:space="preserve">PROGRAM 10:    Prostredie pre život </t>
  </si>
  <si>
    <t>10.1</t>
  </si>
  <si>
    <t>10.3</t>
  </si>
  <si>
    <t>10.4</t>
  </si>
  <si>
    <t>05.4.0</t>
  </si>
  <si>
    <t>Verejná zeleň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</si>
  <si>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</si>
  <si>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</si>
  <si>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</si>
  <si>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</si>
  <si>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</si>
  <si>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</si>
  <si>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Zdravotníctvo</t>
  </si>
  <si>
    <t>Rodina a deti - príspevok novonarodencom</t>
  </si>
  <si>
    <t>v €</t>
  </si>
  <si>
    <t>Opatrovateľská služba</t>
  </si>
  <si>
    <t>11.5</t>
  </si>
  <si>
    <t xml:space="preserve">Podpora športových podujatí </t>
  </si>
  <si>
    <t>Dotácia pre OŠK</t>
  </si>
  <si>
    <t xml:space="preserve">Dotácia pre ostatné organizácie v obci  </t>
  </si>
  <si>
    <t xml:space="preserve">Dotácia na MŠ - predškolská výchova </t>
  </si>
  <si>
    <t>Chodník Nižný koniec</t>
  </si>
  <si>
    <t>Cint. služby, dom smútku,údržba sakrálnych stavieb</t>
  </si>
  <si>
    <t>Likvidácia nelegálnych skládok,úprava terénu,nájom PD</t>
  </si>
  <si>
    <t>Dotácia na cirkev</t>
  </si>
  <si>
    <t>Pieskoviská a ihriská, Viacúčelové ihrisko pri ZŠ</t>
  </si>
  <si>
    <t xml:space="preserve"> - Odstupné a PN   </t>
  </si>
  <si>
    <t>Dotácie  HN, dotácia MŠ</t>
  </si>
  <si>
    <t xml:space="preserve">  </t>
  </si>
  <si>
    <t>z toho:</t>
  </si>
  <si>
    <t xml:space="preserve">   Mzdy,  odvody </t>
  </si>
  <si>
    <t xml:space="preserve">Výdavková časť - obec  </t>
  </si>
  <si>
    <t>Výstavba komunikácie a inž.sietí- plyn- Vyšné Záhumnie</t>
  </si>
  <si>
    <t>7.4.</t>
  </si>
  <si>
    <t>7.5.</t>
  </si>
  <si>
    <t>9.4.3.</t>
  </si>
  <si>
    <t xml:space="preserve"> 8.5.2</t>
  </si>
  <si>
    <t xml:space="preserve"> 8.5.3</t>
  </si>
  <si>
    <t>Dotácia pre sociálne znevýhodnené deti ÚR.č.2</t>
  </si>
  <si>
    <t xml:space="preserve"> energie</t>
  </si>
  <si>
    <t>Podpora kultúrnych podujatí + nájom CŠ</t>
  </si>
  <si>
    <t xml:space="preserve">Web stránka obce, doména, </t>
  </si>
  <si>
    <t>9.4.4.</t>
  </si>
  <si>
    <t>Kultúrny dom</t>
  </si>
  <si>
    <t xml:space="preserve">Vzdelávanie   </t>
  </si>
  <si>
    <t xml:space="preserve">Dotácia na  stravu, pre deti v hmotnej núdzi   </t>
  </si>
  <si>
    <t>Dotácia na školské  pomôcky pre deti v hmotnej núdzi</t>
  </si>
  <si>
    <t>Dotácie  HN, dotácia MŠ, SZP, dopravné pre žiakov</t>
  </si>
  <si>
    <t xml:space="preserve">Dotácia na dopravu pre žiakov </t>
  </si>
  <si>
    <t>BEŽNÉ VÝDAVKY</t>
  </si>
  <si>
    <t>KAPITÁLOVÉ VÝDAVKY</t>
  </si>
  <si>
    <t xml:space="preserve"> - Cestovné, energie ,telefón,dohody,    </t>
  </si>
  <si>
    <t>Dotácia na dopravu žiakov</t>
  </si>
  <si>
    <t xml:space="preserve"> - energie  </t>
  </si>
  <si>
    <t xml:space="preserve">Materská škola, školská jedáleň , ŠKD - OK a Vlast.príjmy </t>
  </si>
  <si>
    <t>"Zateplenie MŠ"- projekt 2012</t>
  </si>
  <si>
    <t>Programová štruktúra obce Lisková r. 2013</t>
  </si>
  <si>
    <t xml:space="preserve">Voľby  </t>
  </si>
  <si>
    <t>Rekonštrukcia môstkov cez potok</t>
  </si>
  <si>
    <t xml:space="preserve">Bežné výdavky obce pre ZŠ,MŠ </t>
  </si>
  <si>
    <t xml:space="preserve">Program podpory a ochrany mládeže  </t>
  </si>
  <si>
    <t>Soc.starostlivosť o dôchodcov, obedy</t>
  </si>
  <si>
    <t>Jednorázová soc. výpomoc, návrat.fin.príspevok</t>
  </si>
  <si>
    <t xml:space="preserve"> - Cestovné, energie ,telefón RO </t>
  </si>
  <si>
    <t>Oprava fasády na budove OÚ</t>
  </si>
  <si>
    <t>Uzemné plánovanie a    doplnok  k smer.úz.plánu-KV</t>
  </si>
  <si>
    <t>;</t>
  </si>
  <si>
    <t>7.1.1.1</t>
  </si>
  <si>
    <t>04.5.1.3.</t>
  </si>
  <si>
    <t>Oprava ciest uzn.vlády 134/2013 a 184/2013</t>
  </si>
  <si>
    <t xml:space="preserve">Dotácia na OK- 5% na mzdy a odvody </t>
  </si>
  <si>
    <t xml:space="preserve"> 8.2.4.</t>
  </si>
  <si>
    <t xml:space="preserve"> 8.3.4.</t>
  </si>
  <si>
    <t xml:space="preserve">Mimoškolská záujmová čínnosť  </t>
  </si>
  <si>
    <t>Dotácia na MŠ - predškolská výchova</t>
  </si>
  <si>
    <t>Rodina a deti - príspevok prvákom</t>
  </si>
  <si>
    <t xml:space="preserve">Programový rozpočet na rok 2013  bol schválený  uznesením  OZ č. 267/2   </t>
  </si>
  <si>
    <t xml:space="preserve"> - tovary a služby </t>
  </si>
  <si>
    <t>Kapitálové výdavky na MŠ -zateplenie budovy hradí obec</t>
  </si>
  <si>
    <t xml:space="preserve">Verejnoprospešné - Aktivačná  činnosť </t>
  </si>
  <si>
    <t xml:space="preserve">Verejnoprospešné - Aktivačná činnosť </t>
  </si>
  <si>
    <t xml:space="preserve">Dotácia na  stravu,  </t>
  </si>
  <si>
    <t xml:space="preserve">Dotácia na  školské pomôcky </t>
  </si>
  <si>
    <t>Upravený   rozpočet 2 RO                     na  r. 2013</t>
  </si>
  <si>
    <t xml:space="preserve">Programový rozpočet na rok 2013 bol upravený RO č.1  uznesením OZ č. 318 </t>
  </si>
  <si>
    <t>Upravený  rozpočet  2 RO na rok 2013</t>
  </si>
  <si>
    <t xml:space="preserve">zo dňa: 10.12.2012   </t>
  </si>
  <si>
    <t>zo dňa:  24.6.2013</t>
  </si>
  <si>
    <t>zo dňa:  28.10.2013</t>
  </si>
  <si>
    <t xml:space="preserve">Programový rozpočet na rok 2013 bol upravený RO č.2  uznesením OZ č. 344  </t>
  </si>
  <si>
    <t>Dotácia od Mondi SCP- Zlepšenie prostredia- chodník</t>
  </si>
  <si>
    <t>Zateplenie MŠ- projekt- 2012-2013 -</t>
  </si>
  <si>
    <t xml:space="preserve">Oplotenie viacúčelového ihriska </t>
  </si>
  <si>
    <t>Návrh rozpozpočtu na r.2014</t>
  </si>
  <si>
    <t>Návrh rozpočtu na r. 2014</t>
  </si>
  <si>
    <t xml:space="preserve">Programový rozpočet na rok 2014  bol schválený  uznesením  OZ č.  </t>
  </si>
  <si>
    <t>Výdavková časť - obec  a škola</t>
  </si>
  <si>
    <t>Vyvesený dňa:</t>
  </si>
  <si>
    <r>
      <t xml:space="preserve"> </t>
    </r>
    <r>
      <rPr>
        <sz val="8"/>
        <rFont val="Arial CE"/>
        <family val="0"/>
      </rPr>
      <t>-energie</t>
    </r>
  </si>
  <si>
    <t xml:space="preserve">Dotácia pre sociálne znevýhodnené deti  </t>
  </si>
  <si>
    <t>Bežné výdavky obce na opravu MŠ pri ZŠ</t>
  </si>
  <si>
    <t>Oprava vstupu MŠ</t>
  </si>
  <si>
    <t>MŠ- medzistienky v soc. zariadení</t>
  </si>
  <si>
    <t xml:space="preserve">Kapitálové výdavky na ZŠ </t>
  </si>
  <si>
    <t>Plynová kotolňa  v ZŠ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</si>
</sst>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0"/>
    </font>
    <font>
      <b/>
      <sz val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24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24" borderId="16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/>
    </xf>
    <xf numFmtId="3" fontId="16" fillId="24" borderId="1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3" fillId="24" borderId="12" xfId="0" applyNumberFormat="1" applyFont="1" applyFill="1" applyBorder="1" applyAlignment="1">
      <alignment horizontal="right"/>
    </xf>
    <xf numFmtId="3" fontId="16" fillId="24" borderId="19" xfId="0" applyNumberFormat="1" applyFont="1" applyFill="1" applyBorder="1" applyAlignment="1">
      <alignment/>
    </xf>
    <xf numFmtId="3" fontId="16" fillId="24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22" borderId="11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5" fillId="8" borderId="12" xfId="0" applyFont="1" applyFill="1" applyBorder="1" applyAlignment="1">
      <alignment horizontal="center"/>
    </xf>
    <xf numFmtId="3" fontId="5" fillId="8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49" fontId="5" fillId="22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22" borderId="20" xfId="0" applyNumberFormat="1" applyFont="1" applyFill="1" applyBorder="1" applyAlignment="1">
      <alignment horizontal="right"/>
    </xf>
    <xf numFmtId="3" fontId="16" fillId="4" borderId="13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3" fontId="16" fillId="4" borderId="12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19" xfId="0" applyNumberFormat="1" applyFont="1" applyFill="1" applyBorder="1" applyAlignment="1">
      <alignment/>
    </xf>
    <xf numFmtId="3" fontId="16" fillId="4" borderId="2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20" xfId="0" applyNumberFormat="1" applyFont="1" applyFill="1" applyBorder="1" applyAlignment="1">
      <alignment horizontal="right"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22" borderId="11" xfId="0" applyNumberFormat="1" applyFont="1" applyFill="1" applyBorder="1" applyAlignment="1">
      <alignment/>
    </xf>
    <xf numFmtId="3" fontId="5" fillId="8" borderId="20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/>
    </xf>
    <xf numFmtId="3" fontId="5" fillId="8" borderId="12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3" fontId="14" fillId="22" borderId="3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35" xfId="0" applyNumberFormat="1" applyFont="1" applyFill="1" applyBorder="1" applyAlignment="1">
      <alignment/>
    </xf>
    <xf numFmtId="3" fontId="14" fillId="22" borderId="36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4" fillId="23" borderId="11" xfId="0" applyNumberFormat="1" applyFont="1" applyFill="1" applyBorder="1" applyAlignment="1">
      <alignment horizontal="center"/>
    </xf>
    <xf numFmtId="49" fontId="4" fillId="23" borderId="12" xfId="0" applyNumberFormat="1" applyFont="1" applyFill="1" applyBorder="1" applyAlignment="1">
      <alignment horizontal="center"/>
    </xf>
    <xf numFmtId="49" fontId="4" fillId="23" borderId="13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right"/>
    </xf>
    <xf numFmtId="0" fontId="11" fillId="22" borderId="36" xfId="0" applyFont="1" applyFill="1" applyBorder="1" applyAlignment="1">
      <alignment horizontal="left" vertical="center"/>
    </xf>
    <xf numFmtId="0" fontId="12" fillId="22" borderId="36" xfId="0" applyFont="1" applyFill="1" applyBorder="1" applyAlignment="1">
      <alignment vertical="center"/>
    </xf>
    <xf numFmtId="0" fontId="13" fillId="22" borderId="36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0" fontId="5" fillId="22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6" fillId="24" borderId="12" xfId="0" applyFont="1" applyFill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3" fillId="2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23" borderId="11" xfId="0" applyFont="1" applyFill="1" applyBorder="1" applyAlignment="1">
      <alignment horizontal="center"/>
    </xf>
    <xf numFmtId="49" fontId="7" fillId="23" borderId="12" xfId="0" applyNumberFormat="1" applyFont="1" applyFill="1" applyBorder="1" applyAlignment="1">
      <alignment horizontal="center"/>
    </xf>
    <xf numFmtId="49" fontId="8" fillId="23" borderId="12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0" fontId="9" fillId="23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0" fontId="16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 horizontal="right"/>
    </xf>
    <xf numFmtId="3" fontId="16" fillId="4" borderId="37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16" fontId="15" fillId="4" borderId="1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4" fillId="22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22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3" borderId="0" xfId="0" applyNumberFormat="1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49" fontId="7" fillId="23" borderId="0" xfId="0" applyNumberFormat="1" applyFont="1" applyFill="1" applyBorder="1" applyAlignment="1">
      <alignment horizontal="center"/>
    </xf>
    <xf numFmtId="49" fontId="8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0" fontId="9" fillId="2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left" vertical="center"/>
    </xf>
    <xf numFmtId="0" fontId="12" fillId="22" borderId="12" xfId="0" applyFont="1" applyFill="1" applyBorder="1" applyAlignment="1">
      <alignment vertical="center"/>
    </xf>
    <xf numFmtId="0" fontId="13" fillId="22" borderId="12" xfId="0" applyFont="1" applyFill="1" applyBorder="1" applyAlignment="1">
      <alignment/>
    </xf>
    <xf numFmtId="3" fontId="14" fillId="22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7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/>
    </xf>
    <xf numFmtId="3" fontId="14" fillId="22" borderId="0" xfId="0" applyNumberFormat="1" applyFont="1" applyFill="1" applyBorder="1" applyAlignment="1">
      <alignment/>
    </xf>
    <xf numFmtId="3" fontId="14" fillId="7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9" fontId="2" fillId="4" borderId="4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22" borderId="43" xfId="0" applyNumberFormat="1" applyFont="1" applyFill="1" applyBorder="1" applyAlignment="1">
      <alignment/>
    </xf>
    <xf numFmtId="0" fontId="13" fillId="22" borderId="44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5" fillId="22" borderId="37" xfId="0" applyFont="1" applyFill="1" applyBorder="1" applyAlignment="1">
      <alignment/>
    </xf>
    <xf numFmtId="0" fontId="13" fillId="24" borderId="37" xfId="0" applyFont="1" applyFill="1" applyBorder="1" applyAlignment="1">
      <alignment/>
    </xf>
    <xf numFmtId="3" fontId="14" fillId="22" borderId="35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16" fillId="24" borderId="41" xfId="0" applyFont="1" applyFill="1" applyBorder="1" applyAlignment="1">
      <alignment/>
    </xf>
    <xf numFmtId="3" fontId="16" fillId="0" borderId="41" xfId="0" applyNumberFormat="1" applyFont="1" applyFill="1" applyBorder="1" applyAlignment="1">
      <alignment horizontal="right"/>
    </xf>
    <xf numFmtId="3" fontId="16" fillId="0" borderId="41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45" xfId="0" applyNumberFormat="1" applyFont="1" applyFill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49" fontId="16" fillId="0" borderId="47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0" fontId="13" fillId="24" borderId="48" xfId="0" applyFont="1" applyFill="1" applyBorder="1" applyAlignment="1">
      <alignment/>
    </xf>
    <xf numFmtId="3" fontId="13" fillId="0" borderId="49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0" fontId="0" fillId="0" borderId="50" xfId="0" applyBorder="1" applyAlignment="1">
      <alignment/>
    </xf>
    <xf numFmtId="3" fontId="13" fillId="0" borderId="48" xfId="0" applyNumberFormat="1" applyFont="1" applyFill="1" applyBorder="1" applyAlignment="1">
      <alignment horizontal="right"/>
    </xf>
    <xf numFmtId="3" fontId="16" fillId="0" borderId="51" xfId="0" applyNumberFormat="1" applyFont="1" applyFill="1" applyBorder="1" applyAlignment="1">
      <alignment horizontal="right"/>
    </xf>
    <xf numFmtId="3" fontId="13" fillId="0" borderId="50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3" fontId="0" fillId="0" borderId="50" xfId="0" applyNumberFormat="1" applyBorder="1" applyAlignment="1">
      <alignment/>
    </xf>
    <xf numFmtId="3" fontId="17" fillId="0" borderId="47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9" fillId="24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6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55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3" fillId="4" borderId="47" xfId="0" applyFont="1" applyFill="1" applyBorder="1" applyAlignment="1">
      <alignment/>
    </xf>
    <xf numFmtId="3" fontId="5" fillId="4" borderId="47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8" borderId="49" xfId="0" applyNumberFormat="1" applyFont="1" applyFill="1" applyBorder="1" applyAlignment="1">
      <alignment/>
    </xf>
    <xf numFmtId="3" fontId="5" fillId="4" borderId="51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0" fontId="17" fillId="0" borderId="47" xfId="0" applyFont="1" applyBorder="1" applyAlignment="1">
      <alignment horizontal="center"/>
    </xf>
    <xf numFmtId="49" fontId="16" fillId="0" borderId="47" xfId="0" applyNumberFormat="1" applyFont="1" applyFill="1" applyBorder="1" applyAlignment="1">
      <alignment horizontal="center"/>
    </xf>
    <xf numFmtId="0" fontId="17" fillId="4" borderId="47" xfId="0" applyFont="1" applyFill="1" applyBorder="1" applyAlignment="1">
      <alignment/>
    </xf>
    <xf numFmtId="3" fontId="19" fillId="4" borderId="12" xfId="0" applyNumberFormat="1" applyFont="1" applyFill="1" applyBorder="1" applyAlignment="1">
      <alignment/>
    </xf>
    <xf numFmtId="3" fontId="19" fillId="4" borderId="47" xfId="0" applyNumberFormat="1" applyFont="1" applyFill="1" applyBorder="1" applyAlignment="1">
      <alignment/>
    </xf>
    <xf numFmtId="0" fontId="14" fillId="4" borderId="47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9" fontId="4" fillId="23" borderId="56" xfId="0" applyNumberFormat="1" applyFont="1" applyFill="1" applyBorder="1" applyAlignment="1">
      <alignment horizontal="center"/>
    </xf>
    <xf numFmtId="49" fontId="4" fillId="4" borderId="56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/>
    </xf>
    <xf numFmtId="3" fontId="5" fillId="8" borderId="47" xfId="0" applyNumberFormat="1" applyFont="1" applyFill="1" applyBorder="1" applyAlignment="1">
      <alignment/>
    </xf>
    <xf numFmtId="0" fontId="9" fillId="4" borderId="57" xfId="0" applyFont="1" applyFill="1" applyBorder="1" applyAlignment="1">
      <alignment horizontal="center"/>
    </xf>
    <xf numFmtId="49" fontId="9" fillId="4" borderId="57" xfId="0" applyNumberFormat="1" applyFont="1" applyFill="1" applyBorder="1" applyAlignment="1">
      <alignment horizontal="center"/>
    </xf>
    <xf numFmtId="0" fontId="9" fillId="4" borderId="5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7" xfId="0" applyBorder="1" applyAlignment="1">
      <alignment/>
    </xf>
    <xf numFmtId="16" fontId="1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23" borderId="41" xfId="0" applyNumberFormat="1" applyFont="1" applyFill="1" applyBorder="1" applyAlignment="1">
      <alignment horizontal="center"/>
    </xf>
    <xf numFmtId="49" fontId="4" fillId="4" borderId="41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0" fillId="0" borderId="5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7" fillId="4" borderId="57" xfId="0" applyFont="1" applyFill="1" applyBorder="1" applyAlignment="1">
      <alignment/>
    </xf>
    <xf numFmtId="3" fontId="5" fillId="4" borderId="57" xfId="0" applyNumberFormat="1" applyFont="1" applyFill="1" applyBorder="1" applyAlignment="1">
      <alignment/>
    </xf>
    <xf numFmtId="3" fontId="19" fillId="4" borderId="57" xfId="0" applyNumberFormat="1" applyFont="1" applyFill="1" applyBorder="1" applyAlignment="1">
      <alignment/>
    </xf>
    <xf numFmtId="3" fontId="5" fillId="4" borderId="5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7" fillId="24" borderId="12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19" fillId="8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8" fillId="24" borderId="37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0" fontId="17" fillId="0" borderId="57" xfId="0" applyFont="1" applyBorder="1" applyAlignment="1">
      <alignment horizontal="center"/>
    </xf>
    <xf numFmtId="3" fontId="28" fillId="0" borderId="12" xfId="0" applyNumberFormat="1" applyFont="1" applyFill="1" applyBorder="1" applyAlignment="1">
      <alignment/>
    </xf>
    <xf numFmtId="0" fontId="28" fillId="24" borderId="12" xfId="0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0" fontId="14" fillId="4" borderId="57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4" fontId="0" fillId="0" borderId="32" xfId="0" applyNumberFormat="1" applyBorder="1" applyAlignment="1">
      <alignment/>
    </xf>
    <xf numFmtId="4" fontId="17" fillId="22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 horizontal="right"/>
    </xf>
    <xf numFmtId="4" fontId="1" fillId="22" borderId="28" xfId="0" applyNumberFormat="1" applyFont="1" applyFill="1" applyBorder="1" applyAlignment="1">
      <alignment horizontal="center"/>
    </xf>
    <xf numFmtId="4" fontId="11" fillId="22" borderId="36" xfId="0" applyNumberFormat="1" applyFont="1" applyFill="1" applyBorder="1" applyAlignment="1">
      <alignment horizontal="left" vertical="center"/>
    </xf>
    <xf numFmtId="4" fontId="12" fillId="22" borderId="36" xfId="0" applyNumberFormat="1" applyFont="1" applyFill="1" applyBorder="1" applyAlignment="1">
      <alignment vertical="center"/>
    </xf>
    <xf numFmtId="4" fontId="13" fillId="22" borderId="36" xfId="0" applyNumberFormat="1" applyFont="1" applyFill="1" applyBorder="1" applyAlignment="1">
      <alignment/>
    </xf>
    <xf numFmtId="4" fontId="14" fillId="22" borderId="36" xfId="0" applyNumberFormat="1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14" fillId="7" borderId="35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5" fillId="4" borderId="12" xfId="0" applyNumberFormat="1" applyFont="1" applyFill="1" applyBorder="1" applyAlignment="1">
      <alignment horizontal="center"/>
    </xf>
    <xf numFmtId="4" fontId="14" fillId="4" borderId="12" xfId="0" applyNumberFormat="1" applyFont="1" applyFill="1" applyBorder="1" applyAlignment="1">
      <alignment/>
    </xf>
    <xf numFmtId="4" fontId="13" fillId="4" borderId="12" xfId="0" applyNumberFormat="1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5" fillId="8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6" fillId="22" borderId="12" xfId="0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left"/>
    </xf>
    <xf numFmtId="4" fontId="5" fillId="22" borderId="12" xfId="0" applyNumberFormat="1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17" fillId="22" borderId="11" xfId="0" applyNumberFormat="1" applyFont="1" applyFill="1" applyBorder="1" applyAlignment="1">
      <alignment/>
    </xf>
    <xf numFmtId="4" fontId="17" fillId="22" borderId="13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6" fillId="24" borderId="12" xfId="0" applyNumberFormat="1" applyFont="1" applyFill="1" applyBorder="1" applyAlignment="1">
      <alignment/>
    </xf>
    <xf numFmtId="4" fontId="16" fillId="0" borderId="37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13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3" fillId="24" borderId="12" xfId="0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/>
    </xf>
    <xf numFmtId="4" fontId="16" fillId="24" borderId="14" xfId="0" applyNumberFormat="1" applyFont="1" applyFill="1" applyBorder="1" applyAlignment="1">
      <alignment/>
    </xf>
    <xf numFmtId="4" fontId="13" fillId="24" borderId="12" xfId="0" applyNumberFormat="1" applyFont="1" applyFill="1" applyBorder="1" applyAlignment="1">
      <alignment horizontal="right"/>
    </xf>
    <xf numFmtId="4" fontId="16" fillId="24" borderId="12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16" fillId="24" borderId="16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 horizontal="right"/>
    </xf>
    <xf numFmtId="4" fontId="16" fillId="24" borderId="17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24" borderId="17" xfId="0" applyNumberFormat="1" applyFont="1" applyFill="1" applyBorder="1" applyAlignment="1">
      <alignment/>
    </xf>
    <xf numFmtId="4" fontId="4" fillId="23" borderId="11" xfId="0" applyNumberFormat="1" applyFont="1" applyFill="1" applyBorder="1" applyAlignment="1">
      <alignment horizontal="center"/>
    </xf>
    <xf numFmtId="4" fontId="4" fillId="23" borderId="12" xfId="0" applyNumberFormat="1" applyFont="1" applyFill="1" applyBorder="1" applyAlignment="1">
      <alignment horizontal="center"/>
    </xf>
    <xf numFmtId="4" fontId="4" fillId="23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6" fillId="23" borderId="11" xfId="0" applyNumberFormat="1" applyFont="1" applyFill="1" applyBorder="1" applyAlignment="1">
      <alignment horizontal="center"/>
    </xf>
    <xf numFmtId="4" fontId="7" fillId="23" borderId="12" xfId="0" applyNumberFormat="1" applyFont="1" applyFill="1" applyBorder="1" applyAlignment="1">
      <alignment horizontal="center"/>
    </xf>
    <xf numFmtId="4" fontId="8" fillId="23" borderId="12" xfId="0" applyNumberFormat="1" applyFont="1" applyFill="1" applyBorder="1" applyAlignment="1">
      <alignment horizontal="center"/>
    </xf>
    <xf numFmtId="4" fontId="9" fillId="23" borderId="12" xfId="0" applyNumberFormat="1" applyFont="1" applyFill="1" applyBorder="1" applyAlignment="1">
      <alignment horizontal="center"/>
    </xf>
    <xf numFmtId="4" fontId="9" fillId="23" borderId="12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6" fillId="24" borderId="19" xfId="0" applyNumberFormat="1" applyFont="1" applyFill="1" applyBorder="1" applyAlignment="1">
      <alignment/>
    </xf>
    <xf numFmtId="4" fontId="16" fillId="24" borderId="20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 horizontal="right"/>
    </xf>
    <xf numFmtId="4" fontId="18" fillId="0" borderId="13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37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horizontal="right"/>
    </xf>
    <xf numFmtId="4" fontId="17" fillId="22" borderId="19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5" fillId="4" borderId="13" xfId="0" applyNumberFormat="1" applyFont="1" applyFill="1" applyBorder="1" applyAlignment="1">
      <alignment/>
    </xf>
    <xf numFmtId="4" fontId="17" fillId="22" borderId="20" xfId="0" applyNumberFormat="1" applyFont="1" applyFill="1" applyBorder="1" applyAlignment="1">
      <alignment horizontal="right"/>
    </xf>
    <xf numFmtId="4" fontId="13" fillId="4" borderId="12" xfId="0" applyNumberFormat="1" applyFont="1" applyFill="1" applyBorder="1" applyAlignment="1">
      <alignment horizontal="center"/>
    </xf>
    <xf numFmtId="4" fontId="16" fillId="4" borderId="12" xfId="0" applyNumberFormat="1" applyFont="1" applyFill="1" applyBorder="1" applyAlignment="1">
      <alignment/>
    </xf>
    <xf numFmtId="4" fontId="16" fillId="4" borderId="12" xfId="0" applyNumberFormat="1" applyFont="1" applyFill="1" applyBorder="1" applyAlignment="1">
      <alignment horizontal="right"/>
    </xf>
    <xf numFmtId="4" fontId="16" fillId="4" borderId="11" xfId="0" applyNumberFormat="1" applyFont="1" applyFill="1" applyBorder="1" applyAlignment="1">
      <alignment horizontal="right"/>
    </xf>
    <xf numFmtId="4" fontId="16" fillId="4" borderId="13" xfId="0" applyNumberFormat="1" applyFont="1" applyFill="1" applyBorder="1" applyAlignment="1">
      <alignment horizontal="right"/>
    </xf>
    <xf numFmtId="4" fontId="16" fillId="4" borderId="0" xfId="0" applyNumberFormat="1" applyFont="1" applyFill="1" applyBorder="1" applyAlignment="1">
      <alignment horizontal="right"/>
    </xf>
    <xf numFmtId="4" fontId="16" fillId="4" borderId="19" xfId="0" applyNumberFormat="1" applyFont="1" applyFill="1" applyBorder="1" applyAlignment="1">
      <alignment/>
    </xf>
    <xf numFmtId="4" fontId="16" fillId="4" borderId="20" xfId="0" applyNumberFormat="1" applyFont="1" applyFill="1" applyBorder="1" applyAlignment="1">
      <alignment/>
    </xf>
    <xf numFmtId="4" fontId="13" fillId="4" borderId="12" xfId="0" applyNumberFormat="1" applyFont="1" applyFill="1" applyBorder="1" applyAlignment="1">
      <alignment horizontal="right"/>
    </xf>
    <xf numFmtId="4" fontId="16" fillId="4" borderId="37" xfId="0" applyNumberFormat="1" applyFont="1" applyFill="1" applyBorder="1" applyAlignment="1">
      <alignment horizontal="right"/>
    </xf>
    <xf numFmtId="4" fontId="17" fillId="22" borderId="12" xfId="0" applyNumberFormat="1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17" fillId="22" borderId="11" xfId="0" applyNumberFormat="1" applyFont="1" applyFill="1" applyBorder="1" applyAlignment="1">
      <alignment/>
    </xf>
    <xf numFmtId="4" fontId="17" fillId="22" borderId="13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22" borderId="20" xfId="0" applyNumberFormat="1" applyFont="1" applyFill="1" applyBorder="1" applyAlignment="1">
      <alignment horizontal="right"/>
    </xf>
    <xf numFmtId="4" fontId="15" fillId="8" borderId="12" xfId="0" applyNumberFormat="1" applyFont="1" applyFill="1" applyBorder="1" applyAlignment="1">
      <alignment horizontal="center"/>
    </xf>
    <xf numFmtId="4" fontId="14" fillId="8" borderId="12" xfId="0" applyNumberFormat="1" applyFont="1" applyFill="1" applyBorder="1" applyAlignment="1">
      <alignment/>
    </xf>
    <xf numFmtId="4" fontId="13" fillId="8" borderId="12" xfId="0" applyNumberFormat="1" applyFont="1" applyFill="1" applyBorder="1" applyAlignment="1">
      <alignment/>
    </xf>
    <xf numFmtId="4" fontId="5" fillId="8" borderId="12" xfId="0" applyNumberFormat="1" applyFont="1" applyFill="1" applyBorder="1" applyAlignment="1">
      <alignment/>
    </xf>
    <xf numFmtId="4" fontId="5" fillId="8" borderId="13" xfId="0" applyNumberFormat="1" applyFont="1" applyFill="1" applyBorder="1" applyAlignment="1">
      <alignment/>
    </xf>
    <xf numFmtId="4" fontId="5" fillId="8" borderId="20" xfId="0" applyNumberFormat="1" applyFont="1" applyFill="1" applyBorder="1" applyAlignment="1">
      <alignment/>
    </xf>
    <xf numFmtId="4" fontId="13" fillId="4" borderId="12" xfId="0" applyNumberFormat="1" applyFont="1" applyFill="1" applyBorder="1" applyAlignment="1">
      <alignment/>
    </xf>
    <xf numFmtId="4" fontId="5" fillId="4" borderId="19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28" fillId="0" borderId="12" xfId="0" applyNumberFormat="1" applyFont="1" applyFill="1" applyBorder="1" applyAlignment="1">
      <alignment/>
    </xf>
    <xf numFmtId="4" fontId="5" fillId="0" borderId="59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5" fillId="4" borderId="12" xfId="0" applyNumberFormat="1" applyFont="1" applyFill="1" applyBorder="1" applyAlignment="1">
      <alignment/>
    </xf>
    <xf numFmtId="4" fontId="1" fillId="0" borderId="49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6" fillId="0" borderId="47" xfId="0" applyNumberFormat="1" applyFont="1" applyFill="1" applyBorder="1" applyAlignment="1">
      <alignment horizontal="center"/>
    </xf>
    <xf numFmtId="4" fontId="13" fillId="0" borderId="47" xfId="0" applyNumberFormat="1" applyFont="1" applyFill="1" applyBorder="1" applyAlignment="1">
      <alignment horizontal="center"/>
    </xf>
    <xf numFmtId="4" fontId="13" fillId="24" borderId="47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 horizontal="right"/>
    </xf>
    <xf numFmtId="4" fontId="13" fillId="0" borderId="47" xfId="0" applyNumberFormat="1" applyFont="1" applyFill="1" applyBorder="1" applyAlignment="1">
      <alignment/>
    </xf>
    <xf numFmtId="4" fontId="13" fillId="0" borderId="48" xfId="0" applyNumberFormat="1" applyFont="1" applyFill="1" applyBorder="1" applyAlignment="1">
      <alignment horizontal="right"/>
    </xf>
    <xf numFmtId="4" fontId="13" fillId="0" borderId="49" xfId="0" applyNumberFormat="1" applyFont="1" applyFill="1" applyBorder="1" applyAlignment="1">
      <alignment horizontal="right"/>
    </xf>
    <xf numFmtId="4" fontId="13" fillId="0" borderId="51" xfId="0" applyNumberFormat="1" applyFont="1" applyFill="1" applyBorder="1" applyAlignment="1">
      <alignment horizontal="right"/>
    </xf>
    <xf numFmtId="0" fontId="0" fillId="0" borderId="52" xfId="0" applyFont="1" applyBorder="1" applyAlignment="1">
      <alignment horizontal="center"/>
    </xf>
    <xf numFmtId="3" fontId="19" fillId="4" borderId="13" xfId="0" applyNumberFormat="1" applyFont="1" applyFill="1" applyBorder="1" applyAlignment="1">
      <alignment/>
    </xf>
    <xf numFmtId="3" fontId="19" fillId="4" borderId="51" xfId="0" applyNumberFormat="1" applyFont="1" applyFill="1" applyBorder="1" applyAlignment="1">
      <alignment/>
    </xf>
    <xf numFmtId="0" fontId="17" fillId="4" borderId="37" xfId="0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8" borderId="5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3" fontId="46" fillId="22" borderId="36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11" fillId="22" borderId="41" xfId="0" applyFont="1" applyFill="1" applyBorder="1" applyAlignment="1">
      <alignment horizontal="left" vertical="center"/>
    </xf>
    <xf numFmtId="0" fontId="12" fillId="22" borderId="41" xfId="0" applyFont="1" applyFill="1" applyBorder="1" applyAlignment="1">
      <alignment vertical="center"/>
    </xf>
    <xf numFmtId="0" fontId="13" fillId="22" borderId="41" xfId="0" applyFont="1" applyFill="1" applyBorder="1" applyAlignment="1">
      <alignment/>
    </xf>
    <xf numFmtId="3" fontId="14" fillId="22" borderId="41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7" borderId="41" xfId="0" applyNumberFormat="1" applyFont="1" applyFill="1" applyBorder="1" applyAlignment="1">
      <alignment/>
    </xf>
    <xf numFmtId="49" fontId="4" fillId="4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49" fontId="9" fillId="4" borderId="60" xfId="0" applyNumberFormat="1" applyFont="1" applyFill="1" applyBorder="1" applyAlignment="1">
      <alignment horizontal="center"/>
    </xf>
    <xf numFmtId="49" fontId="9" fillId="4" borderId="61" xfId="0" applyNumberFormat="1" applyFont="1" applyFill="1" applyBorder="1" applyAlignment="1">
      <alignment horizontal="center"/>
    </xf>
    <xf numFmtId="0" fontId="9" fillId="4" borderId="62" xfId="0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0" fontId="28" fillId="24" borderId="0" xfId="0" applyFont="1" applyFill="1" applyBorder="1" applyAlignment="1">
      <alignment/>
    </xf>
    <xf numFmtId="49" fontId="16" fillId="22" borderId="57" xfId="0" applyNumberFormat="1" applyFont="1" applyFill="1" applyBorder="1" applyAlignment="1">
      <alignment horizontal="center"/>
    </xf>
    <xf numFmtId="49" fontId="5" fillId="22" borderId="57" xfId="0" applyNumberFormat="1" applyFont="1" applyFill="1" applyBorder="1" applyAlignment="1">
      <alignment horizontal="left"/>
    </xf>
    <xf numFmtId="0" fontId="5" fillId="22" borderId="57" xfId="0" applyFont="1" applyFill="1" applyBorder="1" applyAlignment="1">
      <alignment/>
    </xf>
    <xf numFmtId="3" fontId="17" fillId="22" borderId="57" xfId="0" applyNumberFormat="1" applyFont="1" applyFill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17" fillId="22" borderId="15" xfId="0" applyNumberFormat="1" applyFont="1" applyFill="1" applyBorder="1" applyAlignment="1">
      <alignment/>
    </xf>
    <xf numFmtId="3" fontId="17" fillId="22" borderId="58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6" fillId="22" borderId="12" xfId="0" applyNumberFormat="1" applyFont="1" applyFill="1" applyBorder="1" applyAlignment="1">
      <alignment/>
    </xf>
    <xf numFmtId="0" fontId="9" fillId="23" borderId="15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49" fontId="2" fillId="4" borderId="54" xfId="0" applyNumberFormat="1" applyFont="1" applyFill="1" applyBorder="1" applyAlignment="1">
      <alignment horizontal="center"/>
    </xf>
    <xf numFmtId="49" fontId="2" fillId="4" borderId="4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49" fontId="5" fillId="25" borderId="66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49" fontId="5" fillId="25" borderId="67" xfId="0" applyNumberFormat="1" applyFont="1" applyFill="1" applyBorder="1" applyAlignment="1">
      <alignment horizontal="center" vertical="center" wrapText="1"/>
    </xf>
    <xf numFmtId="49" fontId="5" fillId="25" borderId="68" xfId="0" applyNumberFormat="1" applyFont="1" applyFill="1" applyBorder="1" applyAlignment="1">
      <alignment horizontal="center" vertical="center" wrapText="1"/>
    </xf>
    <xf numFmtId="49" fontId="5" fillId="25" borderId="69" xfId="0" applyNumberFormat="1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7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71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23" borderId="57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23" borderId="72" xfId="0" applyFont="1" applyFill="1" applyBorder="1" applyAlignment="1">
      <alignment horizontal="center" vertical="center"/>
    </xf>
    <xf numFmtId="0" fontId="0" fillId="4" borderId="59" xfId="0" applyFill="1" applyBorder="1" applyAlignment="1">
      <alignment/>
    </xf>
    <xf numFmtId="0" fontId="0" fillId="4" borderId="73" xfId="0" applyFill="1" applyBorder="1" applyAlignment="1">
      <alignment/>
    </xf>
    <xf numFmtId="0" fontId="9" fillId="4" borderId="74" xfId="0" applyFont="1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73" xfId="0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23" borderId="13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49" fontId="2" fillId="23" borderId="11" xfId="0" applyNumberFormat="1" applyFont="1" applyFill="1" applyBorder="1" applyAlignment="1">
      <alignment horizontal="center"/>
    </xf>
    <xf numFmtId="49" fontId="2" fillId="23" borderId="12" xfId="0" applyNumberFormat="1" applyFont="1" applyFill="1" applyBorder="1" applyAlignment="1">
      <alignment horizontal="center"/>
    </xf>
    <xf numFmtId="49" fontId="2" fillId="23" borderId="13" xfId="0" applyNumberFormat="1" applyFont="1" applyFill="1" applyBorder="1" applyAlignment="1">
      <alignment horizontal="center"/>
    </xf>
    <xf numFmtId="49" fontId="5" fillId="15" borderId="52" xfId="0" applyNumberFormat="1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/>
    </xf>
    <xf numFmtId="0" fontId="0" fillId="15" borderId="75" xfId="0" applyFill="1" applyBorder="1" applyAlignment="1">
      <alignment horizontal="center"/>
    </xf>
    <xf numFmtId="0" fontId="10" fillId="23" borderId="12" xfId="0" applyFont="1" applyFill="1" applyBorder="1" applyAlignment="1">
      <alignment horizontal="center"/>
    </xf>
    <xf numFmtId="0" fontId="10" fillId="23" borderId="11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2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9" fillId="23" borderId="57" xfId="0" applyNumberFormat="1" applyFont="1" applyFill="1" applyBorder="1" applyAlignment="1">
      <alignment horizontal="center" vertical="center"/>
    </xf>
    <xf numFmtId="4" fontId="9" fillId="23" borderId="41" xfId="0" applyNumberFormat="1" applyFont="1" applyFill="1" applyBorder="1" applyAlignment="1">
      <alignment horizontal="center" vertical="center"/>
    </xf>
    <xf numFmtId="4" fontId="9" fillId="23" borderId="15" xfId="0" applyNumberFormat="1" applyFont="1" applyFill="1" applyBorder="1" applyAlignment="1">
      <alignment horizontal="center" vertical="center"/>
    </xf>
    <xf numFmtId="4" fontId="9" fillId="23" borderId="28" xfId="0" applyNumberFormat="1" applyFont="1" applyFill="1" applyBorder="1" applyAlignment="1">
      <alignment horizontal="center" vertical="center"/>
    </xf>
    <xf numFmtId="4" fontId="9" fillId="23" borderId="58" xfId="0" applyNumberFormat="1" applyFont="1" applyFill="1" applyBorder="1" applyAlignment="1">
      <alignment horizontal="center" vertical="center"/>
    </xf>
    <xf numFmtId="4" fontId="9" fillId="23" borderId="45" xfId="0" applyNumberFormat="1" applyFont="1" applyFill="1" applyBorder="1" applyAlignment="1">
      <alignment horizontal="center" vertical="center"/>
    </xf>
    <xf numFmtId="4" fontId="2" fillId="23" borderId="74" xfId="0" applyNumberFormat="1" applyFont="1" applyFill="1" applyBorder="1" applyAlignment="1">
      <alignment horizontal="center"/>
    </xf>
    <xf numFmtId="4" fontId="2" fillId="23" borderId="59" xfId="0" applyNumberFormat="1" applyFont="1" applyFill="1" applyBorder="1" applyAlignment="1">
      <alignment horizontal="center"/>
    </xf>
    <xf numFmtId="4" fontId="2" fillId="23" borderId="73" xfId="0" applyNumberFormat="1" applyFont="1" applyFill="1" applyBorder="1" applyAlignment="1">
      <alignment horizontal="center"/>
    </xf>
    <xf numFmtId="4" fontId="5" fillId="15" borderId="52" xfId="0" applyNumberFormat="1" applyFont="1" applyFill="1" applyBorder="1" applyAlignment="1">
      <alignment horizontal="center" vertical="center" wrapText="1"/>
    </xf>
    <xf numFmtId="4" fontId="5" fillId="15" borderId="17" xfId="0" applyNumberFormat="1" applyFont="1" applyFill="1" applyBorder="1" applyAlignment="1">
      <alignment horizontal="center" vertical="center" wrapText="1"/>
    </xf>
    <xf numFmtId="4" fontId="5" fillId="15" borderId="75" xfId="0" applyNumberFormat="1" applyFont="1" applyFill="1" applyBorder="1" applyAlignment="1">
      <alignment horizontal="center" vertical="center" wrapText="1"/>
    </xf>
    <xf numFmtId="4" fontId="10" fillId="23" borderId="37" xfId="0" applyNumberFormat="1" applyFont="1" applyFill="1" applyBorder="1" applyAlignment="1">
      <alignment horizontal="center"/>
    </xf>
    <xf numFmtId="4" fontId="10" fillId="23" borderId="59" xfId="0" applyNumberFormat="1" applyFont="1" applyFill="1" applyBorder="1" applyAlignment="1">
      <alignment horizontal="center"/>
    </xf>
    <xf numFmtId="4" fontId="10" fillId="23" borderId="18" xfId="0" applyNumberFormat="1" applyFont="1" applyFill="1" applyBorder="1" applyAlignment="1">
      <alignment horizontal="center"/>
    </xf>
    <xf numFmtId="4" fontId="10" fillId="23" borderId="74" xfId="0" applyNumberFormat="1" applyFont="1" applyFill="1" applyBorder="1" applyAlignment="1">
      <alignment horizontal="center"/>
    </xf>
    <xf numFmtId="4" fontId="10" fillId="23" borderId="73" xfId="0" applyNumberFormat="1" applyFont="1" applyFill="1" applyBorder="1" applyAlignment="1">
      <alignment horizontal="center"/>
    </xf>
    <xf numFmtId="4" fontId="9" fillId="23" borderId="37" xfId="0" applyNumberFormat="1" applyFont="1" applyFill="1" applyBorder="1" applyAlignment="1">
      <alignment horizontal="center"/>
    </xf>
    <xf numFmtId="4" fontId="9" fillId="23" borderId="59" xfId="0" applyNumberFormat="1" applyFont="1" applyFill="1" applyBorder="1" applyAlignment="1">
      <alignment horizontal="center"/>
    </xf>
    <xf numFmtId="4" fontId="9" fillId="23" borderId="18" xfId="0" applyNumberFormat="1" applyFont="1" applyFill="1" applyBorder="1" applyAlignment="1">
      <alignment horizontal="center"/>
    </xf>
    <xf numFmtId="4" fontId="9" fillId="23" borderId="74" xfId="0" applyNumberFormat="1" applyFont="1" applyFill="1" applyBorder="1" applyAlignment="1">
      <alignment horizontal="center"/>
    </xf>
    <xf numFmtId="4" fontId="9" fillId="23" borderId="73" xfId="0" applyNumberFormat="1" applyFont="1" applyFill="1" applyBorder="1" applyAlignment="1">
      <alignment horizontal="center"/>
    </xf>
    <xf numFmtId="0" fontId="9" fillId="4" borderId="73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49" fontId="5" fillId="15" borderId="0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5" fillId="25" borderId="52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/>
    </xf>
    <xf numFmtId="0" fontId="0" fillId="25" borderId="75" xfId="0" applyFill="1" applyBorder="1" applyAlignment="1">
      <alignment horizontal="center"/>
    </xf>
    <xf numFmtId="49" fontId="5" fillId="25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47" fillId="0" borderId="52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Zeros="0" zoomScalePageLayoutView="0" workbookViewId="0" topLeftCell="D1">
      <selection activeCell="G31" sqref="G3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233</v>
      </c>
      <c r="B1" s="108"/>
      <c r="C1" s="108"/>
      <c r="D1" s="108"/>
      <c r="E1" s="108"/>
    </row>
    <row r="2" spans="1:19" ht="12.75">
      <c r="A2" s="547" t="s">
        <v>357</v>
      </c>
      <c r="B2" s="548"/>
      <c r="C2" s="548"/>
      <c r="D2" s="548"/>
      <c r="E2" s="548"/>
      <c r="F2" s="548"/>
      <c r="G2" s="548"/>
      <c r="H2" s="548"/>
      <c r="I2" s="548"/>
      <c r="J2" s="548"/>
      <c r="K2" s="549"/>
      <c r="L2" s="324"/>
      <c r="M2" s="325"/>
      <c r="N2" s="325"/>
      <c r="O2" s="325"/>
      <c r="P2" s="325"/>
      <c r="Q2" s="325"/>
      <c r="R2" s="326"/>
      <c r="S2" s="550" t="s">
        <v>357</v>
      </c>
    </row>
    <row r="3" spans="1:19" ht="18.75">
      <c r="A3" s="327"/>
      <c r="B3" s="201"/>
      <c r="C3" s="202"/>
      <c r="D3" s="203"/>
      <c r="E3" s="204"/>
      <c r="F3" s="552" t="s">
        <v>2</v>
      </c>
      <c r="G3" s="552"/>
      <c r="H3" s="552"/>
      <c r="I3" s="552"/>
      <c r="J3" s="552"/>
      <c r="K3" s="153"/>
      <c r="L3" s="552" t="s">
        <v>3</v>
      </c>
      <c r="M3" s="552"/>
      <c r="N3" s="552"/>
      <c r="O3" s="552"/>
      <c r="P3" s="552"/>
      <c r="Q3" s="552"/>
      <c r="R3" s="205"/>
      <c r="S3" s="551"/>
    </row>
    <row r="4" spans="1:19" ht="12.75">
      <c r="A4" s="327"/>
      <c r="B4" s="91" t="s">
        <v>95</v>
      </c>
      <c r="C4" s="92" t="s">
        <v>5</v>
      </c>
      <c r="D4" s="553" t="s">
        <v>6</v>
      </c>
      <c r="E4" s="554"/>
      <c r="F4" s="554"/>
      <c r="G4" s="554"/>
      <c r="H4" s="554"/>
      <c r="I4" s="554"/>
      <c r="J4" s="554"/>
      <c r="K4" s="153"/>
      <c r="L4" s="553"/>
      <c r="M4" s="555"/>
      <c r="N4" s="555"/>
      <c r="O4" s="555"/>
      <c r="P4" s="555"/>
      <c r="Q4" s="555"/>
      <c r="R4" s="207"/>
      <c r="S4" s="551"/>
    </row>
    <row r="5" spans="1:19" ht="12.75">
      <c r="A5" s="327"/>
      <c r="B5" s="94" t="s">
        <v>97</v>
      </c>
      <c r="C5" s="95" t="s">
        <v>8</v>
      </c>
      <c r="D5" s="96"/>
      <c r="E5" s="97" t="s">
        <v>9</v>
      </c>
      <c r="F5" s="545">
        <v>610</v>
      </c>
      <c r="G5" s="545">
        <v>620</v>
      </c>
      <c r="H5" s="545">
        <v>630</v>
      </c>
      <c r="I5" s="545">
        <v>640</v>
      </c>
      <c r="J5" s="545" t="s">
        <v>10</v>
      </c>
      <c r="K5" s="153"/>
      <c r="L5" s="546">
        <v>711</v>
      </c>
      <c r="M5" s="545">
        <v>713</v>
      </c>
      <c r="N5" s="545">
        <v>714</v>
      </c>
      <c r="O5" s="545">
        <v>716</v>
      </c>
      <c r="P5" s="545">
        <v>717</v>
      </c>
      <c r="Q5" s="545" t="s">
        <v>10</v>
      </c>
      <c r="R5" s="208"/>
      <c r="S5" s="551"/>
    </row>
    <row r="6" spans="1:19" ht="13.5" thickBot="1">
      <c r="A6" s="327"/>
      <c r="B6" s="99" t="s">
        <v>96</v>
      </c>
      <c r="C6" s="100"/>
      <c r="D6" s="101"/>
      <c r="E6" s="102"/>
      <c r="F6" s="545"/>
      <c r="G6" s="545"/>
      <c r="H6" s="545"/>
      <c r="I6" s="545"/>
      <c r="J6" s="545"/>
      <c r="K6" s="153"/>
      <c r="L6" s="546"/>
      <c r="M6" s="545"/>
      <c r="N6" s="545"/>
      <c r="O6" s="545"/>
      <c r="P6" s="545"/>
      <c r="Q6" s="545"/>
      <c r="R6" s="208"/>
      <c r="S6" s="551"/>
    </row>
    <row r="7" spans="1:19" ht="15.75" thickTop="1">
      <c r="A7" s="334">
        <v>1</v>
      </c>
      <c r="B7" s="209" t="s">
        <v>175</v>
      </c>
      <c r="C7" s="210"/>
      <c r="D7" s="211"/>
      <c r="E7" s="211"/>
      <c r="F7" s="212">
        <v>4750</v>
      </c>
      <c r="G7" s="212">
        <v>2425</v>
      </c>
      <c r="H7" s="212">
        <v>10743</v>
      </c>
      <c r="I7" s="212"/>
      <c r="J7" s="212">
        <f>SUM(F7:I7)</f>
        <v>17918</v>
      </c>
      <c r="K7" s="153"/>
      <c r="L7" s="214"/>
      <c r="M7" s="212"/>
      <c r="N7" s="212"/>
      <c r="O7" s="212" t="s">
        <v>124</v>
      </c>
      <c r="P7" s="212"/>
      <c r="Q7" s="212" t="s">
        <v>124</v>
      </c>
      <c r="R7" s="213">
        <f>SUM(J7:Q7)</f>
        <v>17918</v>
      </c>
      <c r="S7" s="212">
        <f>SUM(O7:R7)</f>
        <v>17918</v>
      </c>
    </row>
    <row r="8" spans="1:19" ht="12.75">
      <c r="A8" s="14">
        <v>2</v>
      </c>
      <c r="B8" s="216" t="s">
        <v>176</v>
      </c>
      <c r="C8" s="218" t="s">
        <v>147</v>
      </c>
      <c r="D8" s="217"/>
      <c r="E8" s="217" t="s">
        <v>177</v>
      </c>
      <c r="F8" s="320"/>
      <c r="G8" s="320"/>
      <c r="H8" s="320" t="s">
        <v>124</v>
      </c>
      <c r="I8" s="320"/>
      <c r="J8" s="153" t="s">
        <v>124</v>
      </c>
      <c r="K8" s="153"/>
      <c r="L8" s="78"/>
      <c r="M8" s="153"/>
      <c r="N8" s="153"/>
      <c r="O8" s="153"/>
      <c r="P8" s="153"/>
      <c r="Q8" s="153"/>
      <c r="R8" s="215"/>
      <c r="S8" s="153" t="s">
        <v>124</v>
      </c>
    </row>
    <row r="9" spans="1:19" ht="12.75">
      <c r="A9" s="334">
        <v>3</v>
      </c>
      <c r="B9" s="58" t="s">
        <v>178</v>
      </c>
      <c r="C9" s="53" t="s">
        <v>147</v>
      </c>
      <c r="D9" s="152"/>
      <c r="E9" s="152" t="s">
        <v>337</v>
      </c>
      <c r="F9" s="320"/>
      <c r="G9" s="320"/>
      <c r="H9" s="320">
        <v>2500</v>
      </c>
      <c r="I9" s="320"/>
      <c r="J9" s="320">
        <v>2500</v>
      </c>
      <c r="K9" s="153"/>
      <c r="L9" s="78"/>
      <c r="M9" s="153"/>
      <c r="N9" s="153" t="s">
        <v>124</v>
      </c>
      <c r="O9" s="320" t="s">
        <v>124</v>
      </c>
      <c r="P9" s="153"/>
      <c r="Q9" s="320" t="s">
        <v>124</v>
      </c>
      <c r="R9" s="215">
        <f>SUM(J9:Q9)</f>
        <v>2500</v>
      </c>
      <c r="S9" s="320">
        <v>2500</v>
      </c>
    </row>
    <row r="10" spans="1:19" ht="12.75">
      <c r="A10" s="14">
        <v>4</v>
      </c>
      <c r="B10" s="216" t="s">
        <v>179</v>
      </c>
      <c r="C10" s="218" t="s">
        <v>163</v>
      </c>
      <c r="D10" s="217"/>
      <c r="E10" s="217" t="s">
        <v>180</v>
      </c>
      <c r="F10" s="320"/>
      <c r="G10" s="320"/>
      <c r="H10" s="320"/>
      <c r="I10" s="320"/>
      <c r="J10" s="153"/>
      <c r="K10" s="153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334">
        <v>5</v>
      </c>
      <c r="B11" s="58" t="s">
        <v>181</v>
      </c>
      <c r="C11" s="53" t="s">
        <v>163</v>
      </c>
      <c r="D11" s="152"/>
      <c r="E11" s="152" t="s">
        <v>182</v>
      </c>
      <c r="F11" s="320">
        <v>4750</v>
      </c>
      <c r="G11" s="320">
        <v>1425</v>
      </c>
      <c r="H11" s="320"/>
      <c r="I11" s="320"/>
      <c r="J11" s="320">
        <f>SUM(F11:I11)</f>
        <v>6175</v>
      </c>
      <c r="K11" s="320"/>
      <c r="L11" s="357"/>
      <c r="M11" s="320"/>
      <c r="N11" s="320"/>
      <c r="O11" s="320"/>
      <c r="P11" s="320"/>
      <c r="Q11" s="320"/>
      <c r="R11" s="358">
        <f aca="true" t="shared" si="0" ref="R11:R16">SUM(J11:Q11)</f>
        <v>6175</v>
      </c>
      <c r="S11" s="320">
        <f>SUM(O11:R11)</f>
        <v>6175</v>
      </c>
    </row>
    <row r="12" spans="1:19" ht="12.75">
      <c r="A12" s="14">
        <v>6</v>
      </c>
      <c r="B12" s="159" t="s">
        <v>183</v>
      </c>
      <c r="C12" s="53">
        <v>112</v>
      </c>
      <c r="D12" s="152"/>
      <c r="E12" s="152" t="s">
        <v>184</v>
      </c>
      <c r="F12" s="320"/>
      <c r="G12" s="320"/>
      <c r="H12" s="320">
        <v>943</v>
      </c>
      <c r="I12" s="320"/>
      <c r="J12" s="320">
        <f>SUM(F12:I12)</f>
        <v>943</v>
      </c>
      <c r="K12" s="153"/>
      <c r="L12" s="153"/>
      <c r="M12" s="153"/>
      <c r="N12" s="153"/>
      <c r="O12" s="153"/>
      <c r="P12" s="153"/>
      <c r="Q12" s="153"/>
      <c r="R12" s="153">
        <f t="shared" si="0"/>
        <v>943</v>
      </c>
      <c r="S12" s="320">
        <f>SUM(O12:R12)</f>
        <v>943</v>
      </c>
    </row>
    <row r="13" spans="1:19" ht="12.75">
      <c r="A13" s="334">
        <v>7</v>
      </c>
      <c r="B13" s="159" t="s">
        <v>185</v>
      </c>
      <c r="C13" s="53">
        <v>112</v>
      </c>
      <c r="D13" s="152"/>
      <c r="E13" s="152" t="s">
        <v>186</v>
      </c>
      <c r="F13" s="320"/>
      <c r="G13" s="320"/>
      <c r="H13" s="320">
        <v>1750</v>
      </c>
      <c r="I13" s="320"/>
      <c r="J13" s="320">
        <f>SUM(H13:I13)</f>
        <v>1750</v>
      </c>
      <c r="K13" s="153"/>
      <c r="L13" s="153"/>
      <c r="M13" s="153"/>
      <c r="N13" s="153"/>
      <c r="O13" s="153"/>
      <c r="P13" s="153"/>
      <c r="Q13" s="153"/>
      <c r="R13" s="153">
        <f t="shared" si="0"/>
        <v>1750</v>
      </c>
      <c r="S13" s="320">
        <f>SUM(Q13:R13)</f>
        <v>1750</v>
      </c>
    </row>
    <row r="14" spans="1:19" ht="12.75">
      <c r="A14" s="14">
        <v>8</v>
      </c>
      <c r="B14" s="159" t="s">
        <v>187</v>
      </c>
      <c r="C14" s="53">
        <v>112</v>
      </c>
      <c r="D14" s="152"/>
      <c r="E14" s="152" t="s">
        <v>188</v>
      </c>
      <c r="F14" s="320"/>
      <c r="G14" s="320"/>
      <c r="H14" s="320">
        <v>650</v>
      </c>
      <c r="I14" s="320"/>
      <c r="J14" s="320">
        <f>SUM(H14:I14)</f>
        <v>650</v>
      </c>
      <c r="K14" s="153"/>
      <c r="L14" s="153"/>
      <c r="M14" s="153"/>
      <c r="N14" s="153"/>
      <c r="O14" s="153"/>
      <c r="P14" s="153"/>
      <c r="Q14" s="153"/>
      <c r="R14" s="153">
        <f t="shared" si="0"/>
        <v>650</v>
      </c>
      <c r="S14" s="320">
        <f>SUM(Q14:R14)</f>
        <v>650</v>
      </c>
    </row>
    <row r="15" spans="1:19" ht="12.75">
      <c r="A15" s="334">
        <v>9</v>
      </c>
      <c r="B15" s="159" t="s">
        <v>189</v>
      </c>
      <c r="C15" s="53">
        <v>112</v>
      </c>
      <c r="D15" s="152"/>
      <c r="E15" s="152" t="s">
        <v>190</v>
      </c>
      <c r="F15" s="320"/>
      <c r="G15" s="320">
        <v>1000</v>
      </c>
      <c r="H15" s="320">
        <v>3500</v>
      </c>
      <c r="I15" s="320"/>
      <c r="J15" s="320">
        <v>4500</v>
      </c>
      <c r="K15" s="153"/>
      <c r="L15" s="153"/>
      <c r="M15" s="153"/>
      <c r="N15" s="153"/>
      <c r="O15" s="153"/>
      <c r="P15" s="153"/>
      <c r="Q15" s="153"/>
      <c r="R15" s="153">
        <f t="shared" si="0"/>
        <v>4500</v>
      </c>
      <c r="S15" s="320">
        <v>4500</v>
      </c>
    </row>
    <row r="16" spans="1:19" ht="13.5" thickBot="1">
      <c r="A16" s="277">
        <v>10</v>
      </c>
      <c r="B16" s="336" t="s">
        <v>191</v>
      </c>
      <c r="C16" s="258">
        <v>840</v>
      </c>
      <c r="D16" s="311"/>
      <c r="E16" s="311" t="s">
        <v>192</v>
      </c>
      <c r="F16" s="321"/>
      <c r="G16" s="321"/>
      <c r="H16" s="321">
        <v>1400</v>
      </c>
      <c r="I16" s="321"/>
      <c r="J16" s="321">
        <v>1400</v>
      </c>
      <c r="K16" s="312">
        <f>SUM(H16:J16)</f>
        <v>2800</v>
      </c>
      <c r="L16" s="312"/>
      <c r="M16" s="312"/>
      <c r="N16" s="312"/>
      <c r="O16" s="312"/>
      <c r="P16" s="312"/>
      <c r="Q16" s="312"/>
      <c r="R16" s="312">
        <f t="shared" si="0"/>
        <v>4200</v>
      </c>
      <c r="S16" s="321">
        <v>1400</v>
      </c>
    </row>
    <row r="17" spans="5:16" ht="12.75">
      <c r="E17" s="2" t="s">
        <v>124</v>
      </c>
      <c r="F17" t="s">
        <v>124</v>
      </c>
      <c r="G17" t="s">
        <v>124</v>
      </c>
      <c r="H17" s="340" t="s">
        <v>124</v>
      </c>
      <c r="O17" s="32"/>
      <c r="P17" s="32"/>
    </row>
    <row r="19" spans="5:6" ht="12.75">
      <c r="E19" s="340" t="s">
        <v>124</v>
      </c>
      <c r="F19" s="340"/>
    </row>
    <row r="21" spans="1:5" ht="23.25" customHeight="1" thickBot="1">
      <c r="A21" s="107" t="s">
        <v>233</v>
      </c>
      <c r="B21" s="108"/>
      <c r="C21" s="108"/>
      <c r="D21" s="108"/>
      <c r="E21" s="108"/>
    </row>
    <row r="22" spans="1:19" ht="12.75" customHeight="1">
      <c r="A22" s="547" t="s">
        <v>365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9"/>
      <c r="L22" s="324"/>
      <c r="M22" s="325"/>
      <c r="N22" s="325"/>
      <c r="O22" s="325"/>
      <c r="P22" s="325"/>
      <c r="Q22" s="325"/>
      <c r="R22" s="326"/>
      <c r="S22" s="556" t="s">
        <v>366</v>
      </c>
    </row>
    <row r="23" spans="1:19" ht="18.75">
      <c r="A23" s="327"/>
      <c r="B23" s="201"/>
      <c r="C23" s="202"/>
      <c r="D23" s="203"/>
      <c r="E23" s="204"/>
      <c r="F23" s="552" t="s">
        <v>2</v>
      </c>
      <c r="G23" s="552"/>
      <c r="H23" s="552"/>
      <c r="I23" s="552"/>
      <c r="J23" s="552"/>
      <c r="K23" s="153"/>
      <c r="L23" s="552" t="s">
        <v>3</v>
      </c>
      <c r="M23" s="552"/>
      <c r="N23" s="552"/>
      <c r="O23" s="552"/>
      <c r="P23" s="552"/>
      <c r="Q23" s="552"/>
      <c r="R23" s="205"/>
      <c r="S23" s="557"/>
    </row>
    <row r="24" spans="1:19" ht="12.75">
      <c r="A24" s="327"/>
      <c r="B24" s="91" t="s">
        <v>95</v>
      </c>
      <c r="C24" s="92" t="s">
        <v>5</v>
      </c>
      <c r="D24" s="553" t="s">
        <v>6</v>
      </c>
      <c r="E24" s="554"/>
      <c r="F24" s="554"/>
      <c r="G24" s="554"/>
      <c r="H24" s="554"/>
      <c r="I24" s="554"/>
      <c r="J24" s="554"/>
      <c r="K24" s="153"/>
      <c r="L24" s="553"/>
      <c r="M24" s="555"/>
      <c r="N24" s="555"/>
      <c r="O24" s="555"/>
      <c r="P24" s="555"/>
      <c r="Q24" s="555"/>
      <c r="R24" s="207"/>
      <c r="S24" s="557"/>
    </row>
    <row r="25" spans="1:19" ht="12.75">
      <c r="A25" s="327"/>
      <c r="B25" s="94" t="s">
        <v>97</v>
      </c>
      <c r="C25" s="95" t="s">
        <v>8</v>
      </c>
      <c r="D25" s="96"/>
      <c r="E25" s="97" t="s">
        <v>9</v>
      </c>
      <c r="F25" s="545">
        <v>610</v>
      </c>
      <c r="G25" s="545">
        <v>620</v>
      </c>
      <c r="H25" s="545">
        <v>630</v>
      </c>
      <c r="I25" s="545">
        <v>640</v>
      </c>
      <c r="J25" s="545" t="s">
        <v>10</v>
      </c>
      <c r="K25" s="153"/>
      <c r="L25" s="546">
        <v>711</v>
      </c>
      <c r="M25" s="545">
        <v>713</v>
      </c>
      <c r="N25" s="545">
        <v>714</v>
      </c>
      <c r="O25" s="545">
        <v>716</v>
      </c>
      <c r="P25" s="545">
        <v>717</v>
      </c>
      <c r="Q25" s="545" t="s">
        <v>10</v>
      </c>
      <c r="R25" s="208"/>
      <c r="S25" s="557"/>
    </row>
    <row r="26" spans="1:19" ht="13.5" thickBot="1">
      <c r="A26" s="327"/>
      <c r="B26" s="99" t="s">
        <v>96</v>
      </c>
      <c r="C26" s="100"/>
      <c r="D26" s="101"/>
      <c r="E26" s="102"/>
      <c r="F26" s="545"/>
      <c r="G26" s="545"/>
      <c r="H26" s="545"/>
      <c r="I26" s="545"/>
      <c r="J26" s="545"/>
      <c r="K26" s="153"/>
      <c r="L26" s="546"/>
      <c r="M26" s="545"/>
      <c r="N26" s="545"/>
      <c r="O26" s="545"/>
      <c r="P26" s="545"/>
      <c r="Q26" s="545"/>
      <c r="R26" s="208"/>
      <c r="S26" s="558"/>
    </row>
    <row r="27" spans="1:19" ht="15.75" thickTop="1">
      <c r="A27" s="334">
        <v>1</v>
      </c>
      <c r="B27" s="209" t="s">
        <v>175</v>
      </c>
      <c r="C27" s="210"/>
      <c r="D27" s="211"/>
      <c r="E27" s="211"/>
      <c r="F27" s="212">
        <v>4750</v>
      </c>
      <c r="G27" s="212">
        <v>2450</v>
      </c>
      <c r="H27" s="212">
        <v>10250</v>
      </c>
      <c r="I27" s="212"/>
      <c r="J27" s="212">
        <v>17450</v>
      </c>
      <c r="K27" s="153"/>
      <c r="L27" s="214"/>
      <c r="M27" s="212"/>
      <c r="N27" s="212"/>
      <c r="O27" s="212" t="s">
        <v>124</v>
      </c>
      <c r="P27" s="212"/>
      <c r="Q27" s="212" t="s">
        <v>124</v>
      </c>
      <c r="R27" s="213"/>
      <c r="S27" s="212">
        <v>17450</v>
      </c>
    </row>
    <row r="28" spans="1:19" ht="12.75">
      <c r="A28" s="14">
        <v>2</v>
      </c>
      <c r="B28" s="216" t="s">
        <v>176</v>
      </c>
      <c r="C28" s="218" t="s">
        <v>147</v>
      </c>
      <c r="D28" s="217"/>
      <c r="E28" s="217" t="s">
        <v>177</v>
      </c>
      <c r="F28" s="320"/>
      <c r="G28" s="320"/>
      <c r="H28" s="320"/>
      <c r="I28" s="320"/>
      <c r="J28" s="320"/>
      <c r="K28" s="153"/>
      <c r="L28" s="78"/>
      <c r="M28" s="153"/>
      <c r="N28" s="153"/>
      <c r="O28" s="153"/>
      <c r="P28" s="153"/>
      <c r="Q28" s="153"/>
      <c r="R28" s="215"/>
      <c r="S28" s="320"/>
    </row>
    <row r="29" spans="1:19" ht="12.75">
      <c r="A29" s="334">
        <v>3</v>
      </c>
      <c r="B29" s="58" t="s">
        <v>178</v>
      </c>
      <c r="C29" s="53" t="s">
        <v>147</v>
      </c>
      <c r="D29" s="152"/>
      <c r="E29" s="152" t="s">
        <v>337</v>
      </c>
      <c r="F29" s="320"/>
      <c r="G29" s="320"/>
      <c r="H29" s="320">
        <v>2000</v>
      </c>
      <c r="I29" s="320"/>
      <c r="J29" s="320">
        <v>2000</v>
      </c>
      <c r="K29" s="153"/>
      <c r="L29" s="78"/>
      <c r="M29" s="153"/>
      <c r="N29" s="153"/>
      <c r="O29" s="153"/>
      <c r="P29" s="153"/>
      <c r="Q29" s="153"/>
      <c r="R29" s="215"/>
      <c r="S29" s="320">
        <v>2000</v>
      </c>
    </row>
    <row r="30" spans="1:19" ht="12.75">
      <c r="A30" s="14">
        <v>4</v>
      </c>
      <c r="B30" s="216" t="s">
        <v>179</v>
      </c>
      <c r="C30" s="218" t="s">
        <v>163</v>
      </c>
      <c r="D30" s="217"/>
      <c r="E30" s="217" t="s">
        <v>180</v>
      </c>
      <c r="F30" s="320"/>
      <c r="G30" s="320"/>
      <c r="H30" s="320"/>
      <c r="I30" s="320"/>
      <c r="J30" s="153"/>
      <c r="K30" s="153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334">
        <v>5</v>
      </c>
      <c r="B31" s="58" t="s">
        <v>181</v>
      </c>
      <c r="C31" s="53" t="s">
        <v>163</v>
      </c>
      <c r="D31" s="152"/>
      <c r="E31" s="152" t="s">
        <v>182</v>
      </c>
      <c r="F31" s="320">
        <v>4750</v>
      </c>
      <c r="G31" s="320">
        <v>1450</v>
      </c>
      <c r="H31" s="320"/>
      <c r="I31" s="320" t="s">
        <v>124</v>
      </c>
      <c r="J31" s="320">
        <v>6200</v>
      </c>
      <c r="K31" s="320"/>
      <c r="L31" s="357"/>
      <c r="M31" s="320"/>
      <c r="N31" s="320"/>
      <c r="O31" s="320"/>
      <c r="P31" s="320"/>
      <c r="Q31" s="320"/>
      <c r="R31" s="358"/>
      <c r="S31" s="320">
        <v>6200</v>
      </c>
    </row>
    <row r="32" spans="1:19" ht="12.75">
      <c r="A32" s="14">
        <v>6</v>
      </c>
      <c r="B32" s="159" t="s">
        <v>183</v>
      </c>
      <c r="C32" s="53">
        <v>112</v>
      </c>
      <c r="D32" s="152"/>
      <c r="E32" s="152" t="s">
        <v>184</v>
      </c>
      <c r="F32" s="320"/>
      <c r="G32" s="320"/>
      <c r="H32" s="320">
        <v>1000</v>
      </c>
      <c r="I32" s="320"/>
      <c r="J32" s="320">
        <v>1000</v>
      </c>
      <c r="K32" s="153"/>
      <c r="L32" s="153"/>
      <c r="M32" s="153"/>
      <c r="N32" s="153"/>
      <c r="O32" s="153"/>
      <c r="P32" s="153"/>
      <c r="Q32" s="153"/>
      <c r="R32" s="153"/>
      <c r="S32" s="320">
        <v>1000</v>
      </c>
    </row>
    <row r="33" spans="1:19" ht="12.75">
      <c r="A33" s="334">
        <v>7</v>
      </c>
      <c r="B33" s="159" t="s">
        <v>185</v>
      </c>
      <c r="C33" s="53">
        <v>112</v>
      </c>
      <c r="D33" s="152"/>
      <c r="E33" s="152" t="s">
        <v>186</v>
      </c>
      <c r="F33" s="320"/>
      <c r="G33" s="320"/>
      <c r="H33" s="320">
        <v>1700</v>
      </c>
      <c r="I33" s="320"/>
      <c r="J33" s="320">
        <v>1700</v>
      </c>
      <c r="K33" s="153"/>
      <c r="L33" s="153"/>
      <c r="M33" s="153"/>
      <c r="N33" s="153"/>
      <c r="O33" s="153"/>
      <c r="P33" s="153"/>
      <c r="Q33" s="153"/>
      <c r="R33" s="153"/>
      <c r="S33" s="320">
        <v>1700</v>
      </c>
    </row>
    <row r="34" spans="1:19" ht="12.75">
      <c r="A34" s="14">
        <v>8</v>
      </c>
      <c r="B34" s="159" t="s">
        <v>187</v>
      </c>
      <c r="C34" s="53">
        <v>112</v>
      </c>
      <c r="D34" s="152"/>
      <c r="E34" s="152" t="s">
        <v>188</v>
      </c>
      <c r="F34" s="320"/>
      <c r="G34" s="320"/>
      <c r="H34" s="320">
        <v>650</v>
      </c>
      <c r="I34" s="320"/>
      <c r="J34" s="320">
        <v>650</v>
      </c>
      <c r="K34" s="153"/>
      <c r="L34" s="153"/>
      <c r="M34" s="153"/>
      <c r="N34" s="153"/>
      <c r="O34" s="153"/>
      <c r="P34" s="153"/>
      <c r="Q34" s="153"/>
      <c r="R34" s="153"/>
      <c r="S34" s="320">
        <v>650</v>
      </c>
    </row>
    <row r="35" spans="1:19" ht="12.75">
      <c r="A35" s="334">
        <v>9</v>
      </c>
      <c r="B35" s="159" t="s">
        <v>189</v>
      </c>
      <c r="C35" s="53">
        <v>112</v>
      </c>
      <c r="D35" s="152"/>
      <c r="E35" s="152" t="s">
        <v>190</v>
      </c>
      <c r="F35" s="320"/>
      <c r="G35" s="320">
        <v>1000</v>
      </c>
      <c r="H35" s="320">
        <v>3500</v>
      </c>
      <c r="I35" s="320"/>
      <c r="J35" s="320">
        <v>4500</v>
      </c>
      <c r="K35" s="153"/>
      <c r="L35" s="153"/>
      <c r="M35" s="153"/>
      <c r="N35" s="153"/>
      <c r="O35" s="153"/>
      <c r="P35" s="153"/>
      <c r="Q35" s="153"/>
      <c r="R35" s="153"/>
      <c r="S35" s="320">
        <v>4500</v>
      </c>
    </row>
    <row r="36" spans="1:19" ht="13.5" thickBot="1">
      <c r="A36" s="277">
        <v>10</v>
      </c>
      <c r="B36" s="336" t="s">
        <v>191</v>
      </c>
      <c r="C36" s="258">
        <v>840</v>
      </c>
      <c r="D36" s="311"/>
      <c r="E36" s="311" t="s">
        <v>192</v>
      </c>
      <c r="F36" s="321"/>
      <c r="G36" s="321"/>
      <c r="H36" s="321">
        <v>1400</v>
      </c>
      <c r="I36" s="321"/>
      <c r="J36" s="321">
        <v>1400</v>
      </c>
      <c r="K36" s="312"/>
      <c r="L36" s="312"/>
      <c r="M36" s="312"/>
      <c r="N36" s="312"/>
      <c r="O36" s="312"/>
      <c r="P36" s="312"/>
      <c r="Q36" s="312"/>
      <c r="R36" s="312"/>
      <c r="S36" s="321">
        <v>1400</v>
      </c>
    </row>
    <row r="37" ht="12.75">
      <c r="E37" s="2" t="s">
        <v>124</v>
      </c>
    </row>
  </sheetData>
  <sheetProtection/>
  <mergeCells count="34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</mergeCells>
  <printOptions/>
  <pageMargins left="0.49" right="0.57" top="0.7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D1">
      <selection activeCell="G18" sqref="G1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7.140625" style="0" customWidth="1"/>
    <col min="7" max="7" width="6.421875" style="0" customWidth="1"/>
    <col min="8" max="8" width="9.57421875" style="0" customWidth="1"/>
    <col min="9" max="9" width="9.28125" style="0" customWidth="1"/>
    <col min="10" max="10" width="9.00390625" style="0" customWidth="1"/>
    <col min="11" max="11" width="0.85546875" style="5" customWidth="1"/>
    <col min="12" max="12" width="0.13671875" style="0" customWidth="1"/>
    <col min="13" max="13" width="6.421875" style="0" customWidth="1"/>
    <col min="14" max="14" width="5.28125" style="0" customWidth="1"/>
    <col min="15" max="15" width="6.57421875" style="0" customWidth="1"/>
    <col min="16" max="16" width="7.8515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69"/>
      <c r="D1" s="270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248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547" t="s">
        <v>357</v>
      </c>
      <c r="B3" s="548"/>
      <c r="C3" s="548"/>
      <c r="D3" s="548"/>
      <c r="E3" s="548"/>
      <c r="F3" s="548"/>
      <c r="G3" s="548"/>
      <c r="H3" s="548"/>
      <c r="I3" s="548"/>
      <c r="J3" s="548"/>
      <c r="K3" s="549"/>
      <c r="L3" s="8"/>
      <c r="M3" s="103"/>
      <c r="N3" s="103"/>
      <c r="O3" s="103"/>
      <c r="P3" s="103"/>
      <c r="Q3" s="104"/>
      <c r="R3" s="310"/>
      <c r="S3" s="550" t="s">
        <v>357</v>
      </c>
    </row>
    <row r="4" spans="1:19" ht="18.75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62" t="s">
        <v>3</v>
      </c>
      <c r="M4" s="563"/>
      <c r="N4" s="563"/>
      <c r="O4" s="563"/>
      <c r="P4" s="563"/>
      <c r="Q4" s="564"/>
      <c r="R4" s="10"/>
      <c r="S4" s="551"/>
    </row>
    <row r="5" spans="1:19" ht="12.75">
      <c r="A5" s="90"/>
      <c r="B5" s="91" t="s">
        <v>95</v>
      </c>
      <c r="C5" s="92" t="s">
        <v>5</v>
      </c>
      <c r="D5" s="569" t="s">
        <v>6</v>
      </c>
      <c r="E5" s="572"/>
      <c r="F5" s="572"/>
      <c r="G5" s="572"/>
      <c r="H5" s="572"/>
      <c r="I5" s="572"/>
      <c r="J5" s="573"/>
      <c r="K5" s="11"/>
      <c r="L5" s="574"/>
      <c r="M5" s="575"/>
      <c r="N5" s="575"/>
      <c r="O5" s="575"/>
      <c r="P5" s="575"/>
      <c r="Q5" s="576"/>
      <c r="R5" s="11"/>
      <c r="S5" s="55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77">
        <v>610</v>
      </c>
      <c r="G6" s="539">
        <v>620</v>
      </c>
      <c r="H6" s="539">
        <v>630</v>
      </c>
      <c r="I6" s="539">
        <v>640</v>
      </c>
      <c r="J6" s="541" t="s">
        <v>10</v>
      </c>
      <c r="K6" s="12"/>
      <c r="L6" s="536">
        <v>711</v>
      </c>
      <c r="M6" s="539">
        <v>711</v>
      </c>
      <c r="N6" s="539">
        <v>714</v>
      </c>
      <c r="O6" s="539">
        <v>716</v>
      </c>
      <c r="P6" s="565">
        <v>717</v>
      </c>
      <c r="Q6" s="541" t="s">
        <v>10</v>
      </c>
      <c r="R6" s="12"/>
      <c r="S6" s="551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1"/>
    </row>
    <row r="8" spans="1:19" ht="15.75" thickTop="1">
      <c r="A8" s="105">
        <v>1</v>
      </c>
      <c r="B8" s="118" t="s">
        <v>262</v>
      </c>
      <c r="C8" s="119"/>
      <c r="D8" s="120"/>
      <c r="E8" s="120"/>
      <c r="F8" s="110" t="s">
        <v>124</v>
      </c>
      <c r="G8" s="110" t="s">
        <v>124</v>
      </c>
      <c r="H8" s="110">
        <v>37997</v>
      </c>
      <c r="I8" s="110">
        <v>20842</v>
      </c>
      <c r="J8" s="110">
        <v>58839</v>
      </c>
      <c r="K8" s="121">
        <f>SUM(H8:I8)</f>
        <v>58839</v>
      </c>
      <c r="L8" s="109"/>
      <c r="M8" s="506">
        <v>5000</v>
      </c>
      <c r="N8" s="506"/>
      <c r="O8" s="506">
        <v>40000</v>
      </c>
      <c r="P8" s="506">
        <v>95000</v>
      </c>
      <c r="Q8" s="506">
        <v>140000</v>
      </c>
      <c r="R8" s="13"/>
      <c r="S8" s="160">
        <v>198839</v>
      </c>
    </row>
    <row r="9" spans="1:19" ht="12.75">
      <c r="A9" s="14">
        <f>A8+1</f>
        <v>2</v>
      </c>
      <c r="B9" s="323" t="s">
        <v>263</v>
      </c>
      <c r="C9" s="151" t="s">
        <v>269</v>
      </c>
      <c r="D9" s="152"/>
      <c r="E9" s="151" t="s">
        <v>312</v>
      </c>
      <c r="F9" s="153"/>
      <c r="G9" s="153"/>
      <c r="H9" s="320">
        <v>8131</v>
      </c>
      <c r="I9" s="320"/>
      <c r="J9" s="320">
        <v>8131</v>
      </c>
      <c r="K9" s="144"/>
      <c r="L9" s="79"/>
      <c r="M9" s="320"/>
      <c r="N9" s="320"/>
      <c r="O9" s="320"/>
      <c r="P9" s="320"/>
      <c r="Q9" s="499"/>
      <c r="R9" s="15"/>
      <c r="S9" s="499">
        <f>SUM(J9:R9)</f>
        <v>8131</v>
      </c>
    </row>
    <row r="10" spans="1:19" ht="12.75">
      <c r="A10" s="14">
        <v>3</v>
      </c>
      <c r="B10" s="216" t="s">
        <v>264</v>
      </c>
      <c r="C10" s="151" t="s">
        <v>269</v>
      </c>
      <c r="D10" s="217"/>
      <c r="E10" s="151" t="s">
        <v>289</v>
      </c>
      <c r="F10" s="153"/>
      <c r="G10" s="153"/>
      <c r="H10" s="320">
        <v>2100</v>
      </c>
      <c r="I10" s="320"/>
      <c r="J10" s="320">
        <v>2100</v>
      </c>
      <c r="K10" s="144"/>
      <c r="L10" s="79"/>
      <c r="M10" s="320"/>
      <c r="N10" s="320"/>
      <c r="O10" s="320"/>
      <c r="P10" s="320"/>
      <c r="Q10" s="499"/>
      <c r="R10" s="15"/>
      <c r="S10" s="499">
        <f>SUM(J10:R10)</f>
        <v>2100</v>
      </c>
    </row>
    <row r="11" spans="1:19" ht="12.75">
      <c r="A11" s="14">
        <v>4</v>
      </c>
      <c r="B11" s="216" t="s">
        <v>265</v>
      </c>
      <c r="C11" s="151" t="s">
        <v>270</v>
      </c>
      <c r="D11" s="217"/>
      <c r="E11" s="217" t="s">
        <v>332</v>
      </c>
      <c r="F11" s="153"/>
      <c r="G11" s="153"/>
      <c r="H11" s="320">
        <v>2766</v>
      </c>
      <c r="I11" s="320"/>
      <c r="J11" s="320">
        <v>2766</v>
      </c>
      <c r="K11" s="144"/>
      <c r="L11" s="79"/>
      <c r="M11" s="320"/>
      <c r="N11" s="320"/>
      <c r="O11" s="320"/>
      <c r="P11" s="320"/>
      <c r="Q11" s="499"/>
      <c r="R11" s="15"/>
      <c r="S11" s="499">
        <f>SUM(J11:R11)</f>
        <v>2766</v>
      </c>
    </row>
    <row r="12" spans="1:19" ht="12.75">
      <c r="A12" s="14">
        <v>5</v>
      </c>
      <c r="B12" s="216" t="s">
        <v>266</v>
      </c>
      <c r="C12" s="151" t="s">
        <v>269</v>
      </c>
      <c r="D12" s="217"/>
      <c r="E12" s="217" t="s">
        <v>271</v>
      </c>
      <c r="F12" s="153"/>
      <c r="G12" s="153"/>
      <c r="H12" s="320"/>
      <c r="I12" s="320"/>
      <c r="J12" s="320"/>
      <c r="K12" s="144"/>
      <c r="L12" s="79"/>
      <c r="M12" s="320"/>
      <c r="N12" s="320"/>
      <c r="O12" s="320"/>
      <c r="P12" s="320"/>
      <c r="Q12" s="499"/>
      <c r="R12" s="15"/>
      <c r="S12" s="499"/>
    </row>
    <row r="13" spans="1:19" ht="12.75">
      <c r="A13" s="14">
        <v>6</v>
      </c>
      <c r="B13" s="216" t="s">
        <v>267</v>
      </c>
      <c r="C13" s="151" t="s">
        <v>269</v>
      </c>
      <c r="D13" s="217"/>
      <c r="E13" s="217" t="s">
        <v>290</v>
      </c>
      <c r="F13" s="153"/>
      <c r="G13" s="153"/>
      <c r="H13" s="320"/>
      <c r="I13" s="320">
        <v>15500</v>
      </c>
      <c r="J13" s="320">
        <v>15500</v>
      </c>
      <c r="K13" s="144"/>
      <c r="L13" s="79"/>
      <c r="M13" s="320"/>
      <c r="N13" s="320"/>
      <c r="O13" s="320"/>
      <c r="P13" s="320"/>
      <c r="Q13" s="499"/>
      <c r="R13" s="15"/>
      <c r="S13" s="499">
        <f>SUM(J13:R13)</f>
        <v>15500</v>
      </c>
    </row>
    <row r="14" spans="1:19" ht="13.5" thickBot="1">
      <c r="A14" s="277">
        <v>7</v>
      </c>
      <c r="B14" s="317" t="s">
        <v>268</v>
      </c>
      <c r="C14" s="322" t="s">
        <v>269</v>
      </c>
      <c r="D14" s="319"/>
      <c r="E14" s="319" t="s">
        <v>291</v>
      </c>
      <c r="F14" s="312"/>
      <c r="G14" s="312"/>
      <c r="H14" s="321"/>
      <c r="I14" s="321">
        <v>5342</v>
      </c>
      <c r="J14" s="321">
        <v>5342</v>
      </c>
      <c r="K14" s="313">
        <f>SUM(K8:K13)</f>
        <v>58839</v>
      </c>
      <c r="L14" s="314"/>
      <c r="M14" s="321"/>
      <c r="N14" s="321"/>
      <c r="O14" s="321"/>
      <c r="P14" s="321"/>
      <c r="Q14" s="500"/>
      <c r="R14" s="316"/>
      <c r="S14" s="500">
        <v>5342</v>
      </c>
    </row>
    <row r="15" spans="1:19" ht="13.5" thickBot="1">
      <c r="A15" s="277">
        <v>8</v>
      </c>
      <c r="B15" s="317" t="s">
        <v>268</v>
      </c>
      <c r="C15" s="322" t="s">
        <v>269</v>
      </c>
      <c r="D15" s="319"/>
      <c r="E15" s="319" t="s">
        <v>296</v>
      </c>
      <c r="F15" s="312"/>
      <c r="G15" s="312"/>
      <c r="H15" s="321"/>
      <c r="I15" s="321"/>
      <c r="J15" s="312"/>
      <c r="K15" s="313"/>
      <c r="L15" s="314"/>
      <c r="M15" s="321"/>
      <c r="N15" s="321"/>
      <c r="O15" s="321"/>
      <c r="P15" s="321"/>
      <c r="Q15" s="500"/>
      <c r="R15" s="316"/>
      <c r="S15" s="312"/>
    </row>
    <row r="16" spans="1:19" ht="15" customHeight="1" thickBot="1">
      <c r="A16" s="277">
        <v>9</v>
      </c>
      <c r="B16" s="317" t="s">
        <v>307</v>
      </c>
      <c r="C16" s="151" t="s">
        <v>270</v>
      </c>
      <c r="D16" s="319"/>
      <c r="E16" s="319" t="s">
        <v>124</v>
      </c>
      <c r="F16" s="312"/>
      <c r="G16" s="312"/>
      <c r="H16" s="321"/>
      <c r="I16" s="321"/>
      <c r="J16" s="321"/>
      <c r="K16" s="313"/>
      <c r="L16" s="314"/>
      <c r="M16" s="321"/>
      <c r="N16" s="321"/>
      <c r="O16" s="321"/>
      <c r="P16" s="321"/>
      <c r="Q16" s="500"/>
      <c r="R16" s="316"/>
      <c r="S16" s="321"/>
    </row>
    <row r="17" spans="1:19" ht="13.5" thickBot="1">
      <c r="A17" s="277">
        <v>10</v>
      </c>
      <c r="B17" s="317" t="s">
        <v>314</v>
      </c>
      <c r="C17" s="322" t="s">
        <v>269</v>
      </c>
      <c r="D17" s="319"/>
      <c r="E17" s="319" t="s">
        <v>315</v>
      </c>
      <c r="F17" s="321" t="s">
        <v>124</v>
      </c>
      <c r="G17" s="321" t="s">
        <v>124</v>
      </c>
      <c r="H17" s="321">
        <v>25000</v>
      </c>
      <c r="I17" s="321"/>
      <c r="J17" s="321">
        <v>25000</v>
      </c>
      <c r="K17" s="313">
        <f>SUM(F17:J17)</f>
        <v>50000</v>
      </c>
      <c r="L17" s="314"/>
      <c r="M17" s="321">
        <v>5000</v>
      </c>
      <c r="N17" s="321"/>
      <c r="O17" s="321">
        <v>40000</v>
      </c>
      <c r="P17" s="321">
        <v>95000</v>
      </c>
      <c r="Q17" s="500">
        <v>140000</v>
      </c>
      <c r="R17" s="316"/>
      <c r="S17" s="321">
        <v>165000</v>
      </c>
    </row>
    <row r="18" spans="2:13" ht="19.5" thickBot="1">
      <c r="B18" s="107" t="s">
        <v>248</v>
      </c>
      <c r="C18" s="108"/>
      <c r="D18" s="108"/>
      <c r="E18" s="108"/>
      <c r="F18" s="80"/>
      <c r="G18" s="80"/>
      <c r="H18" s="80" t="s">
        <v>124</v>
      </c>
      <c r="I18" s="81"/>
      <c r="J18" s="80"/>
      <c r="K18" s="80"/>
      <c r="L18" s="5"/>
      <c r="M18" s="5"/>
    </row>
    <row r="19" spans="1:19" ht="13.5" customHeight="1" thickBot="1">
      <c r="A19" s="547" t="s">
        <v>365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9"/>
      <c r="L19" s="8"/>
      <c r="M19" s="103"/>
      <c r="N19" s="103"/>
      <c r="O19" s="103"/>
      <c r="P19" s="103"/>
      <c r="Q19" s="104"/>
      <c r="R19" s="310"/>
      <c r="S19" s="556" t="s">
        <v>366</v>
      </c>
    </row>
    <row r="20" spans="1:19" ht="18.75">
      <c r="A20" s="85"/>
      <c r="B20" s="86"/>
      <c r="C20" s="87"/>
      <c r="D20" s="88"/>
      <c r="E20" s="89"/>
      <c r="F20" s="559" t="s">
        <v>2</v>
      </c>
      <c r="G20" s="560"/>
      <c r="H20" s="560"/>
      <c r="I20" s="560"/>
      <c r="J20" s="561"/>
      <c r="K20" s="10"/>
      <c r="L20" s="562" t="s">
        <v>3</v>
      </c>
      <c r="M20" s="563"/>
      <c r="N20" s="563"/>
      <c r="O20" s="563"/>
      <c r="P20" s="563"/>
      <c r="Q20" s="564"/>
      <c r="R20" s="10"/>
      <c r="S20" s="557"/>
    </row>
    <row r="21" spans="1:19" ht="12.75">
      <c r="A21" s="90"/>
      <c r="B21" s="91" t="s">
        <v>95</v>
      </c>
      <c r="C21" s="92" t="s">
        <v>5</v>
      </c>
      <c r="D21" s="569" t="s">
        <v>6</v>
      </c>
      <c r="E21" s="572"/>
      <c r="F21" s="572"/>
      <c r="G21" s="572"/>
      <c r="H21" s="572"/>
      <c r="I21" s="572"/>
      <c r="J21" s="573"/>
      <c r="K21" s="11"/>
      <c r="L21" s="574"/>
      <c r="M21" s="575"/>
      <c r="N21" s="575"/>
      <c r="O21" s="575"/>
      <c r="P21" s="575"/>
      <c r="Q21" s="576"/>
      <c r="R21" s="11"/>
      <c r="S21" s="557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577">
        <v>610</v>
      </c>
      <c r="G22" s="539">
        <v>620</v>
      </c>
      <c r="H22" s="539">
        <v>630</v>
      </c>
      <c r="I22" s="539">
        <v>640</v>
      </c>
      <c r="J22" s="541" t="s">
        <v>10</v>
      </c>
      <c r="K22" s="12"/>
      <c r="L22" s="536">
        <v>711</v>
      </c>
      <c r="M22" s="539">
        <v>712</v>
      </c>
      <c r="N22" s="539">
        <v>714</v>
      </c>
      <c r="O22" s="539">
        <v>716</v>
      </c>
      <c r="P22" s="565">
        <v>717</v>
      </c>
      <c r="Q22" s="541" t="s">
        <v>10</v>
      </c>
      <c r="R22" s="12"/>
      <c r="S22" s="557"/>
    </row>
    <row r="23" spans="1:19" ht="13.5" thickBot="1">
      <c r="A23" s="98"/>
      <c r="B23" s="99" t="s">
        <v>96</v>
      </c>
      <c r="C23" s="100"/>
      <c r="D23" s="101"/>
      <c r="E23" s="102"/>
      <c r="F23" s="578"/>
      <c r="G23" s="540"/>
      <c r="H23" s="540"/>
      <c r="I23" s="540"/>
      <c r="J23" s="542"/>
      <c r="K23" s="12"/>
      <c r="L23" s="571"/>
      <c r="M23" s="540"/>
      <c r="N23" s="540"/>
      <c r="O23" s="540"/>
      <c r="P23" s="540"/>
      <c r="Q23" s="542"/>
      <c r="R23" s="12"/>
      <c r="S23" s="558"/>
    </row>
    <row r="24" spans="1:19" ht="15.75" thickTop="1">
      <c r="A24" s="105">
        <v>1</v>
      </c>
      <c r="B24" s="118" t="s">
        <v>262</v>
      </c>
      <c r="C24" s="119"/>
      <c r="D24" s="120"/>
      <c r="E24" s="120"/>
      <c r="F24" s="110">
        <v>2250</v>
      </c>
      <c r="G24" s="110">
        <v>850</v>
      </c>
      <c r="H24" s="110">
        <v>33674</v>
      </c>
      <c r="I24" s="110">
        <v>22504</v>
      </c>
      <c r="J24" s="110">
        <v>59278</v>
      </c>
      <c r="K24" s="121"/>
      <c r="L24" s="109"/>
      <c r="M24" s="506"/>
      <c r="N24" s="506"/>
      <c r="O24" s="506"/>
      <c r="P24" s="506">
        <v>250000</v>
      </c>
      <c r="Q24" s="506">
        <v>250000</v>
      </c>
      <c r="R24" s="13"/>
      <c r="S24" s="110">
        <v>309278</v>
      </c>
    </row>
    <row r="25" spans="1:19" ht="12.75">
      <c r="A25" s="14">
        <f>A24+1</f>
        <v>2</v>
      </c>
      <c r="B25" s="323" t="s">
        <v>263</v>
      </c>
      <c r="C25" s="151" t="s">
        <v>269</v>
      </c>
      <c r="D25" s="152"/>
      <c r="E25" s="151" t="s">
        <v>312</v>
      </c>
      <c r="F25" s="153"/>
      <c r="G25" s="320">
        <v>100</v>
      </c>
      <c r="H25" s="320">
        <v>8574</v>
      </c>
      <c r="I25" s="320"/>
      <c r="J25" s="320">
        <v>8674</v>
      </c>
      <c r="K25" s="144"/>
      <c r="L25" s="79"/>
      <c r="M25" s="320"/>
      <c r="N25" s="320"/>
      <c r="O25" s="320"/>
      <c r="P25" s="320"/>
      <c r="Q25" s="499"/>
      <c r="R25" s="15"/>
      <c r="S25" s="320">
        <v>8674</v>
      </c>
    </row>
    <row r="26" spans="1:19" ht="12.75">
      <c r="A26" s="14">
        <v>3</v>
      </c>
      <c r="B26" s="216" t="s">
        <v>264</v>
      </c>
      <c r="C26" s="151" t="s">
        <v>269</v>
      </c>
      <c r="D26" s="217"/>
      <c r="E26" s="151" t="s">
        <v>289</v>
      </c>
      <c r="F26" s="153"/>
      <c r="G26" s="153"/>
      <c r="H26" s="320">
        <v>2600</v>
      </c>
      <c r="I26" s="320"/>
      <c r="J26" s="320">
        <v>2600</v>
      </c>
      <c r="K26" s="144"/>
      <c r="L26" s="79"/>
      <c r="M26" s="320"/>
      <c r="N26" s="320"/>
      <c r="O26" s="320"/>
      <c r="P26" s="320"/>
      <c r="Q26" s="499"/>
      <c r="R26" s="15"/>
      <c r="S26" s="320">
        <v>2600</v>
      </c>
    </row>
    <row r="27" spans="1:19" ht="12.75">
      <c r="A27" s="14">
        <v>4</v>
      </c>
      <c r="B27" s="216" t="s">
        <v>265</v>
      </c>
      <c r="C27" s="151" t="s">
        <v>270</v>
      </c>
      <c r="D27" s="217"/>
      <c r="E27" s="217" t="s">
        <v>332</v>
      </c>
      <c r="F27" s="153"/>
      <c r="G27" s="153"/>
      <c r="H27" s="320">
        <v>2500</v>
      </c>
      <c r="I27" s="320"/>
      <c r="J27" s="320">
        <v>2500</v>
      </c>
      <c r="K27" s="144"/>
      <c r="L27" s="79"/>
      <c r="M27" s="320"/>
      <c r="N27" s="320"/>
      <c r="O27" s="320"/>
      <c r="P27" s="320"/>
      <c r="Q27" s="499"/>
      <c r="R27" s="15"/>
      <c r="S27" s="320">
        <v>2500</v>
      </c>
    </row>
    <row r="28" spans="1:19" ht="12.75">
      <c r="A28" s="14">
        <v>5</v>
      </c>
      <c r="B28" s="216" t="s">
        <v>266</v>
      </c>
      <c r="C28" s="151" t="s">
        <v>269</v>
      </c>
      <c r="D28" s="217"/>
      <c r="E28" s="217" t="s">
        <v>271</v>
      </c>
      <c r="F28" s="153"/>
      <c r="G28" s="153"/>
      <c r="H28" s="320"/>
      <c r="I28" s="320"/>
      <c r="J28" s="320"/>
      <c r="K28" s="144"/>
      <c r="L28" s="79"/>
      <c r="M28" s="320"/>
      <c r="N28" s="320"/>
      <c r="O28" s="320"/>
      <c r="P28" s="320"/>
      <c r="Q28" s="499"/>
      <c r="R28" s="15"/>
      <c r="S28" s="320"/>
    </row>
    <row r="29" spans="1:19" ht="12.75">
      <c r="A29" s="14">
        <v>6</v>
      </c>
      <c r="B29" s="216" t="s">
        <v>267</v>
      </c>
      <c r="C29" s="151" t="s">
        <v>269</v>
      </c>
      <c r="D29" s="217"/>
      <c r="E29" s="217" t="s">
        <v>290</v>
      </c>
      <c r="F29" s="153"/>
      <c r="G29" s="153"/>
      <c r="H29" s="320"/>
      <c r="I29" s="320">
        <v>17000</v>
      </c>
      <c r="J29" s="320">
        <v>17000</v>
      </c>
      <c r="K29" s="144"/>
      <c r="L29" s="79"/>
      <c r="M29" s="320"/>
      <c r="N29" s="320"/>
      <c r="O29" s="320"/>
      <c r="P29" s="320"/>
      <c r="Q29" s="499"/>
      <c r="R29" s="15"/>
      <c r="S29" s="320">
        <v>17000</v>
      </c>
    </row>
    <row r="30" spans="1:19" ht="13.5" thickBot="1">
      <c r="A30" s="277">
        <v>7</v>
      </c>
      <c r="B30" s="317" t="s">
        <v>268</v>
      </c>
      <c r="C30" s="322" t="s">
        <v>269</v>
      </c>
      <c r="D30" s="319"/>
      <c r="E30" s="319" t="s">
        <v>291</v>
      </c>
      <c r="F30" s="312"/>
      <c r="G30" s="312"/>
      <c r="H30" s="321"/>
      <c r="I30" s="321">
        <v>5504</v>
      </c>
      <c r="J30" s="321">
        <v>5504</v>
      </c>
      <c r="K30" s="313"/>
      <c r="L30" s="314"/>
      <c r="M30" s="321"/>
      <c r="N30" s="321"/>
      <c r="O30" s="321"/>
      <c r="P30" s="321"/>
      <c r="Q30" s="500"/>
      <c r="R30" s="316"/>
      <c r="S30" s="321">
        <v>5504</v>
      </c>
    </row>
    <row r="31" spans="1:19" ht="13.5" thickBot="1">
      <c r="A31" s="277">
        <v>8</v>
      </c>
      <c r="B31" s="317" t="s">
        <v>268</v>
      </c>
      <c r="C31" s="322" t="s">
        <v>269</v>
      </c>
      <c r="D31" s="319"/>
      <c r="E31" s="319" t="s">
        <v>296</v>
      </c>
      <c r="F31" s="312"/>
      <c r="G31" s="312"/>
      <c r="H31" s="321"/>
      <c r="I31" s="321"/>
      <c r="J31" s="312"/>
      <c r="K31" s="313"/>
      <c r="L31" s="314"/>
      <c r="M31" s="321"/>
      <c r="N31" s="321"/>
      <c r="O31" s="321"/>
      <c r="P31" s="321"/>
      <c r="Q31" s="500"/>
      <c r="R31" s="316"/>
      <c r="S31" s="312"/>
    </row>
    <row r="32" spans="1:19" ht="13.5" thickBot="1">
      <c r="A32" s="277">
        <v>9</v>
      </c>
      <c r="B32" s="317" t="s">
        <v>307</v>
      </c>
      <c r="C32" s="151" t="s">
        <v>270</v>
      </c>
      <c r="D32" s="319"/>
      <c r="E32" s="319" t="s">
        <v>124</v>
      </c>
      <c r="F32" s="312"/>
      <c r="G32" s="312"/>
      <c r="H32" s="321"/>
      <c r="I32" s="321"/>
      <c r="J32" s="321"/>
      <c r="K32" s="313"/>
      <c r="L32" s="314"/>
      <c r="M32" s="321"/>
      <c r="N32" s="321"/>
      <c r="O32" s="321"/>
      <c r="P32" s="321"/>
      <c r="Q32" s="500"/>
      <c r="R32" s="316"/>
      <c r="S32" s="321"/>
    </row>
    <row r="33" spans="1:19" ht="13.5" thickBot="1">
      <c r="A33" s="277">
        <v>10</v>
      </c>
      <c r="B33" s="317" t="s">
        <v>314</v>
      </c>
      <c r="C33" s="322" t="s">
        <v>269</v>
      </c>
      <c r="D33" s="319"/>
      <c r="E33" s="319" t="s">
        <v>315</v>
      </c>
      <c r="F33" s="321">
        <v>2250</v>
      </c>
      <c r="G33" s="321">
        <v>750</v>
      </c>
      <c r="H33" s="321">
        <v>20000</v>
      </c>
      <c r="I33" s="321"/>
      <c r="J33" s="321">
        <v>23000</v>
      </c>
      <c r="K33" s="313"/>
      <c r="L33" s="314"/>
      <c r="M33" s="321"/>
      <c r="N33" s="321"/>
      <c r="O33" s="321" t="s">
        <v>124</v>
      </c>
      <c r="P33" s="321">
        <v>250000</v>
      </c>
      <c r="Q33" s="500">
        <v>250000</v>
      </c>
      <c r="R33" s="316"/>
      <c r="S33" s="321">
        <v>273000</v>
      </c>
    </row>
  </sheetData>
  <sheetProtection/>
  <mergeCells count="34"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PageLayoutView="0" workbookViewId="0" topLeftCell="E1">
      <selection activeCell="E17" sqref="E1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3.8515625" style="0" customWidth="1"/>
    <col min="14" max="14" width="8.28125" style="0" customWidth="1"/>
    <col min="15" max="15" width="7.57421875" style="0" customWidth="1"/>
    <col min="16" max="16" width="6.140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69"/>
      <c r="D1" s="270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249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547" t="s">
        <v>357</v>
      </c>
      <c r="B3" s="548"/>
      <c r="C3" s="548"/>
      <c r="D3" s="548"/>
      <c r="E3" s="548"/>
      <c r="F3" s="548"/>
      <c r="G3" s="548"/>
      <c r="H3" s="548"/>
      <c r="I3" s="548"/>
      <c r="J3" s="548"/>
      <c r="K3" s="549"/>
      <c r="L3" s="8"/>
      <c r="M3" s="103"/>
      <c r="N3" s="103"/>
      <c r="O3" s="103"/>
      <c r="P3" s="103"/>
      <c r="Q3" s="104"/>
      <c r="R3" s="310"/>
      <c r="S3" s="550" t="s">
        <v>357</v>
      </c>
    </row>
    <row r="4" spans="1:19" ht="18.75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62" t="s">
        <v>3</v>
      </c>
      <c r="M4" s="563"/>
      <c r="N4" s="563"/>
      <c r="O4" s="563"/>
      <c r="P4" s="563"/>
      <c r="Q4" s="564"/>
      <c r="R4" s="10"/>
      <c r="S4" s="551"/>
    </row>
    <row r="5" spans="1:19" ht="12.75">
      <c r="A5" s="90"/>
      <c r="B5" s="91" t="s">
        <v>95</v>
      </c>
      <c r="C5" s="92" t="s">
        <v>5</v>
      </c>
      <c r="D5" s="569" t="s">
        <v>6</v>
      </c>
      <c r="E5" s="572"/>
      <c r="F5" s="572"/>
      <c r="G5" s="572"/>
      <c r="H5" s="572"/>
      <c r="I5" s="572"/>
      <c r="J5" s="573"/>
      <c r="K5" s="11"/>
      <c r="L5" s="574"/>
      <c r="M5" s="575"/>
      <c r="N5" s="575"/>
      <c r="O5" s="575"/>
      <c r="P5" s="575"/>
      <c r="Q5" s="576"/>
      <c r="R5" s="11"/>
      <c r="S5" s="55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77">
        <v>610</v>
      </c>
      <c r="G6" s="539">
        <v>620</v>
      </c>
      <c r="H6" s="539">
        <v>630</v>
      </c>
      <c r="I6" s="539">
        <v>640</v>
      </c>
      <c r="J6" s="541" t="s">
        <v>10</v>
      </c>
      <c r="K6" s="12"/>
      <c r="L6" s="536">
        <v>711</v>
      </c>
      <c r="M6" s="539">
        <v>713</v>
      </c>
      <c r="N6" s="539">
        <v>714</v>
      </c>
      <c r="O6" s="539">
        <v>716</v>
      </c>
      <c r="P6" s="565">
        <v>717</v>
      </c>
      <c r="Q6" s="541" t="s">
        <v>10</v>
      </c>
      <c r="R6" s="12"/>
      <c r="S6" s="551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1"/>
    </row>
    <row r="8" spans="1:19" ht="15.75" thickTop="1">
      <c r="A8" s="105">
        <v>1</v>
      </c>
      <c r="B8" s="118" t="s">
        <v>272</v>
      </c>
      <c r="C8" s="119"/>
      <c r="D8" s="120"/>
      <c r="E8" s="120"/>
      <c r="F8" s="110">
        <v>5700</v>
      </c>
      <c r="G8" s="110">
        <v>1920</v>
      </c>
      <c r="H8" s="110">
        <v>13800</v>
      </c>
      <c r="I8" s="110"/>
      <c r="J8" s="110">
        <v>21420</v>
      </c>
      <c r="K8" s="121"/>
      <c r="L8" s="109"/>
      <c r="M8" s="110"/>
      <c r="N8" s="110"/>
      <c r="O8" s="110"/>
      <c r="P8" s="110"/>
      <c r="Q8" s="110"/>
      <c r="R8" s="13"/>
      <c r="S8" s="110">
        <f>SUM(J8:R8)</f>
        <v>21420</v>
      </c>
    </row>
    <row r="9" spans="1:19" ht="12.75">
      <c r="A9" s="14">
        <f>A8+1</f>
        <v>2</v>
      </c>
      <c r="B9" s="323" t="s">
        <v>273</v>
      </c>
      <c r="C9" s="151" t="s">
        <v>276</v>
      </c>
      <c r="D9" s="152"/>
      <c r="E9" s="151" t="s">
        <v>277</v>
      </c>
      <c r="F9" s="320"/>
      <c r="G9" s="320"/>
      <c r="H9" s="320">
        <v>5500</v>
      </c>
      <c r="I9" s="153"/>
      <c r="J9" s="153">
        <v>5500</v>
      </c>
      <c r="K9" s="144"/>
      <c r="L9" s="79"/>
      <c r="M9" s="153"/>
      <c r="N9" s="153"/>
      <c r="O9" s="153"/>
      <c r="P9" s="153"/>
      <c r="Q9" s="154"/>
      <c r="R9" s="15"/>
      <c r="S9" s="153">
        <f>SUM(J9:R9)</f>
        <v>5500</v>
      </c>
    </row>
    <row r="10" spans="1:19" ht="12.75">
      <c r="A10" s="14">
        <v>3</v>
      </c>
      <c r="B10" s="216" t="s">
        <v>208</v>
      </c>
      <c r="C10" s="151" t="s">
        <v>276</v>
      </c>
      <c r="D10" s="217"/>
      <c r="E10" s="217" t="s">
        <v>297</v>
      </c>
      <c r="F10" s="320"/>
      <c r="G10" s="320"/>
      <c r="H10" s="320">
        <v>7500</v>
      </c>
      <c r="I10" s="153"/>
      <c r="J10" s="153">
        <v>7500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7500</v>
      </c>
    </row>
    <row r="11" spans="1:19" ht="12.75">
      <c r="A11" s="14">
        <v>4</v>
      </c>
      <c r="B11" s="216" t="s">
        <v>274</v>
      </c>
      <c r="C11" s="151" t="s">
        <v>276</v>
      </c>
      <c r="D11" s="217"/>
      <c r="E11" s="217" t="s">
        <v>352</v>
      </c>
      <c r="F11" s="320">
        <v>5700</v>
      </c>
      <c r="G11" s="320">
        <v>1920</v>
      </c>
      <c r="H11" s="320">
        <v>800</v>
      </c>
      <c r="I11" s="153"/>
      <c r="J11" s="153">
        <v>8420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8420</v>
      </c>
    </row>
    <row r="12" spans="1:19" ht="12.75">
      <c r="A12" s="346">
        <v>5</v>
      </c>
      <c r="B12" s="363" t="s">
        <v>275</v>
      </c>
      <c r="C12" s="368" t="s">
        <v>276</v>
      </c>
      <c r="D12" s="347"/>
      <c r="E12" s="347" t="s">
        <v>124</v>
      </c>
      <c r="F12" s="348"/>
      <c r="G12" s="348"/>
      <c r="H12" s="348"/>
      <c r="I12" s="348"/>
      <c r="J12" s="348"/>
      <c r="K12" s="366"/>
      <c r="L12" s="367"/>
      <c r="M12" s="348"/>
      <c r="N12" s="348"/>
      <c r="O12" s="349"/>
      <c r="P12" s="348"/>
      <c r="Q12" s="350"/>
      <c r="R12" s="15"/>
      <c r="S12" s="350"/>
    </row>
    <row r="13" spans="1:19" ht="12.75">
      <c r="A13" s="353">
        <v>6</v>
      </c>
      <c r="B13" s="216">
        <v>10.5</v>
      </c>
      <c r="C13" s="151" t="s">
        <v>276</v>
      </c>
      <c r="D13" s="217"/>
      <c r="E13" s="217" t="s">
        <v>124</v>
      </c>
      <c r="F13" s="153" t="s">
        <v>124</v>
      </c>
      <c r="G13" s="153" t="s">
        <v>124</v>
      </c>
      <c r="H13" s="320" t="s">
        <v>124</v>
      </c>
      <c r="I13" s="320"/>
      <c r="J13" s="320" t="s">
        <v>124</v>
      </c>
      <c r="K13" s="215"/>
      <c r="L13" s="78"/>
      <c r="M13" s="153"/>
      <c r="N13" s="153"/>
      <c r="O13" s="320"/>
      <c r="P13" s="153"/>
      <c r="Q13" s="153"/>
      <c r="R13" s="215"/>
      <c r="S13" s="153"/>
    </row>
    <row r="14" spans="1:19" ht="12.75">
      <c r="A14" s="353"/>
      <c r="B14" s="216">
        <v>10.5</v>
      </c>
      <c r="C14" s="151" t="s">
        <v>276</v>
      </c>
      <c r="D14" s="369"/>
      <c r="E14" s="217" t="s">
        <v>124</v>
      </c>
      <c r="F14" s="153" t="s">
        <v>124</v>
      </c>
      <c r="G14" s="153" t="s">
        <v>124</v>
      </c>
      <c r="H14" s="320" t="s">
        <v>124</v>
      </c>
      <c r="I14" s="320"/>
      <c r="J14" s="320" t="s">
        <v>124</v>
      </c>
      <c r="K14" s="215"/>
      <c r="L14" s="215"/>
      <c r="M14" s="215"/>
      <c r="N14" s="215"/>
      <c r="O14" s="215"/>
      <c r="P14" s="215"/>
      <c r="Q14" s="215"/>
      <c r="R14" s="215"/>
      <c r="S14" s="215"/>
    </row>
    <row r="15" spans="2:13" ht="19.5" thickBot="1">
      <c r="B15" s="107" t="s">
        <v>249</v>
      </c>
      <c r="C15" s="108"/>
      <c r="D15" s="108"/>
      <c r="E15" s="108"/>
      <c r="F15" s="80"/>
      <c r="G15" s="80"/>
      <c r="H15" s="80"/>
      <c r="I15" s="81"/>
      <c r="J15" s="80"/>
      <c r="K15" s="80"/>
      <c r="L15" s="5"/>
      <c r="M15" s="5"/>
    </row>
    <row r="16" spans="1:19" ht="13.5" customHeight="1" thickBot="1">
      <c r="A16" s="547" t="s">
        <v>365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9"/>
      <c r="L16" s="8"/>
      <c r="M16" s="103"/>
      <c r="N16" s="103"/>
      <c r="O16" s="103"/>
      <c r="P16" s="103"/>
      <c r="Q16" s="104"/>
      <c r="R16" s="310"/>
      <c r="S16" s="556" t="s">
        <v>366</v>
      </c>
    </row>
    <row r="17" spans="1:19" ht="18.75">
      <c r="A17" s="85"/>
      <c r="B17" s="86"/>
      <c r="C17" s="87"/>
      <c r="D17" s="88"/>
      <c r="E17" s="89"/>
      <c r="F17" s="559" t="s">
        <v>2</v>
      </c>
      <c r="G17" s="560"/>
      <c r="H17" s="560"/>
      <c r="I17" s="560"/>
      <c r="J17" s="561"/>
      <c r="K17" s="10"/>
      <c r="L17" s="562" t="s">
        <v>3</v>
      </c>
      <c r="M17" s="563"/>
      <c r="N17" s="563"/>
      <c r="O17" s="563"/>
      <c r="P17" s="563"/>
      <c r="Q17" s="564"/>
      <c r="R17" s="10"/>
      <c r="S17" s="557"/>
    </row>
    <row r="18" spans="1:19" ht="12.75">
      <c r="A18" s="90"/>
      <c r="B18" s="91"/>
      <c r="C18" s="92"/>
      <c r="D18" s="569"/>
      <c r="E18" s="572"/>
      <c r="F18" s="572"/>
      <c r="G18" s="572"/>
      <c r="H18" s="572"/>
      <c r="I18" s="572"/>
      <c r="J18" s="573"/>
      <c r="K18" s="11"/>
      <c r="L18" s="574"/>
      <c r="M18" s="575"/>
      <c r="N18" s="575"/>
      <c r="O18" s="575"/>
      <c r="P18" s="575"/>
      <c r="Q18" s="576"/>
      <c r="R18" s="11"/>
      <c r="S18" s="557"/>
    </row>
    <row r="19" spans="1:19" ht="12.75">
      <c r="A19" s="90"/>
      <c r="B19" s="91" t="s">
        <v>95</v>
      </c>
      <c r="C19" s="92" t="s">
        <v>5</v>
      </c>
      <c r="D19" s="569" t="s">
        <v>6</v>
      </c>
      <c r="E19" s="572"/>
      <c r="F19" s="572"/>
      <c r="G19" s="572"/>
      <c r="H19" s="572"/>
      <c r="I19" s="572"/>
      <c r="J19" s="573"/>
      <c r="K19" s="11"/>
      <c r="L19" s="574"/>
      <c r="M19" s="575"/>
      <c r="N19" s="575"/>
      <c r="O19" s="575"/>
      <c r="P19" s="575"/>
      <c r="Q19" s="576"/>
      <c r="R19" s="12"/>
      <c r="S19" s="557"/>
    </row>
    <row r="20" spans="1:19" ht="13.5" thickBot="1">
      <c r="A20" s="93"/>
      <c r="B20" s="94" t="s">
        <v>97</v>
      </c>
      <c r="C20" s="95" t="s">
        <v>8</v>
      </c>
      <c r="D20" s="96"/>
      <c r="E20" s="97" t="s">
        <v>9</v>
      </c>
      <c r="F20" s="577">
        <v>610</v>
      </c>
      <c r="G20" s="539">
        <v>620</v>
      </c>
      <c r="H20" s="539">
        <v>630</v>
      </c>
      <c r="I20" s="539">
        <v>640</v>
      </c>
      <c r="J20" s="541" t="s">
        <v>10</v>
      </c>
      <c r="K20" s="12"/>
      <c r="L20" s="536">
        <v>711</v>
      </c>
      <c r="M20" s="539">
        <v>713</v>
      </c>
      <c r="N20" s="539">
        <v>714</v>
      </c>
      <c r="O20" s="539">
        <v>716</v>
      </c>
      <c r="P20" s="565">
        <v>717</v>
      </c>
      <c r="Q20" s="541" t="s">
        <v>10</v>
      </c>
      <c r="R20" s="12"/>
      <c r="S20" s="558"/>
    </row>
    <row r="21" spans="1:19" ht="14.25" thickBot="1" thickTop="1">
      <c r="A21" s="98"/>
      <c r="B21" s="99" t="s">
        <v>96</v>
      </c>
      <c r="C21" s="100"/>
      <c r="D21" s="101"/>
      <c r="E21" s="102"/>
      <c r="F21" s="578"/>
      <c r="G21" s="540"/>
      <c r="H21" s="540"/>
      <c r="I21" s="540"/>
      <c r="J21" s="542"/>
      <c r="K21" s="12"/>
      <c r="L21" s="571"/>
      <c r="M21" s="540"/>
      <c r="N21" s="540"/>
      <c r="O21" s="540"/>
      <c r="P21" s="540"/>
      <c r="Q21" s="542"/>
      <c r="R21" s="13"/>
      <c r="S21" s="160"/>
    </row>
    <row r="22" spans="1:19" ht="15.75" thickTop="1">
      <c r="A22" s="105">
        <v>1</v>
      </c>
      <c r="B22" s="118" t="s">
        <v>272</v>
      </c>
      <c r="C22" s="119"/>
      <c r="D22" s="120"/>
      <c r="E22" s="120"/>
      <c r="F22" s="110">
        <v>6390</v>
      </c>
      <c r="G22" s="110">
        <v>2450</v>
      </c>
      <c r="H22" s="110">
        <v>10300</v>
      </c>
      <c r="I22" s="110"/>
      <c r="J22" s="110">
        <v>19140</v>
      </c>
      <c r="K22" s="121"/>
      <c r="L22" s="109"/>
      <c r="M22" s="110"/>
      <c r="N22" s="110"/>
      <c r="O22" s="110"/>
      <c r="P22" s="110"/>
      <c r="Q22" s="110"/>
      <c r="R22" s="13"/>
      <c r="S22" s="110">
        <v>19140</v>
      </c>
    </row>
    <row r="23" spans="1:19" ht="12.75">
      <c r="A23" s="14">
        <f>A21+1</f>
        <v>1</v>
      </c>
      <c r="B23" s="323" t="s">
        <v>273</v>
      </c>
      <c r="C23" s="151" t="s">
        <v>276</v>
      </c>
      <c r="D23" s="152"/>
      <c r="E23" s="151" t="s">
        <v>277</v>
      </c>
      <c r="F23" s="320"/>
      <c r="G23" s="320">
        <v>200</v>
      </c>
      <c r="H23" s="320">
        <v>7000</v>
      </c>
      <c r="I23" s="153"/>
      <c r="J23" s="153">
        <v>7200</v>
      </c>
      <c r="K23" s="144"/>
      <c r="L23" s="79"/>
      <c r="M23" s="153"/>
      <c r="N23" s="153"/>
      <c r="O23" s="153"/>
      <c r="P23" s="153"/>
      <c r="Q23" s="154"/>
      <c r="R23" s="15"/>
      <c r="S23" s="153">
        <v>7200</v>
      </c>
    </row>
    <row r="24" spans="1:19" ht="12.75">
      <c r="A24" s="14">
        <v>3</v>
      </c>
      <c r="B24" s="216" t="s">
        <v>208</v>
      </c>
      <c r="C24" s="151" t="s">
        <v>276</v>
      </c>
      <c r="D24" s="217"/>
      <c r="E24" s="217" t="s">
        <v>297</v>
      </c>
      <c r="F24" s="320"/>
      <c r="G24" s="320"/>
      <c r="H24" s="320">
        <v>2500</v>
      </c>
      <c r="I24" s="153"/>
      <c r="J24" s="153">
        <v>2500</v>
      </c>
      <c r="K24" s="144"/>
      <c r="L24" s="79"/>
      <c r="M24" s="153"/>
      <c r="N24" s="153"/>
      <c r="O24" s="320"/>
      <c r="P24" s="153"/>
      <c r="Q24" s="154"/>
      <c r="R24" s="15"/>
      <c r="S24" s="153">
        <v>2500</v>
      </c>
    </row>
    <row r="25" spans="1:19" ht="12.75">
      <c r="A25" s="14">
        <v>4</v>
      </c>
      <c r="B25" s="216" t="s">
        <v>274</v>
      </c>
      <c r="C25" s="151" t="s">
        <v>276</v>
      </c>
      <c r="D25" s="217"/>
      <c r="E25" s="217" t="s">
        <v>351</v>
      </c>
      <c r="F25" s="320">
        <v>6390</v>
      </c>
      <c r="G25" s="320">
        <v>2250</v>
      </c>
      <c r="H25" s="320">
        <v>800</v>
      </c>
      <c r="I25" s="153"/>
      <c r="J25" s="153">
        <v>9440</v>
      </c>
      <c r="K25" s="144"/>
      <c r="L25" s="79"/>
      <c r="M25" s="153"/>
      <c r="N25" s="153"/>
      <c r="O25" s="153"/>
      <c r="P25" s="153"/>
      <c r="Q25" s="154"/>
      <c r="R25" s="15"/>
      <c r="S25" s="153">
        <v>9440</v>
      </c>
    </row>
    <row r="26" spans="1:19" ht="12.75">
      <c r="A26" s="346">
        <v>5</v>
      </c>
      <c r="B26" s="363" t="s">
        <v>275</v>
      </c>
      <c r="C26" s="368" t="s">
        <v>276</v>
      </c>
      <c r="D26" s="347"/>
      <c r="E26" s="347"/>
      <c r="F26" s="348"/>
      <c r="G26" s="348"/>
      <c r="H26" s="348"/>
      <c r="I26" s="348"/>
      <c r="J26" s="348"/>
      <c r="K26" s="366"/>
      <c r="L26" s="367"/>
      <c r="M26" s="348"/>
      <c r="N26" s="348"/>
      <c r="O26" s="349"/>
      <c r="P26" s="348"/>
      <c r="Q26" s="350"/>
      <c r="R26" s="15"/>
      <c r="S26" s="348">
        <f>SUM(J26:R26)</f>
        <v>0</v>
      </c>
    </row>
    <row r="27" spans="1:19" ht="15" customHeight="1">
      <c r="A27" s="353">
        <v>6</v>
      </c>
      <c r="B27" s="216">
        <v>10.5</v>
      </c>
      <c r="C27" s="151" t="s">
        <v>276</v>
      </c>
      <c r="D27" s="217"/>
      <c r="E27" s="217"/>
      <c r="F27" s="153"/>
      <c r="G27" s="153"/>
      <c r="H27" s="320"/>
      <c r="I27" s="153"/>
      <c r="J27" s="153"/>
      <c r="K27" s="215"/>
      <c r="L27" s="78"/>
      <c r="M27" s="153"/>
      <c r="N27" s="153"/>
      <c r="O27" s="320"/>
      <c r="P27" s="153"/>
      <c r="Q27" s="153"/>
      <c r="R27" s="215"/>
      <c r="S27" s="153">
        <f>SUM(J27:R27)</f>
        <v>0</v>
      </c>
    </row>
    <row r="28" spans="1:19" ht="12.75">
      <c r="A28" s="353"/>
      <c r="B28" s="216" t="s">
        <v>124</v>
      </c>
      <c r="C28" s="151" t="s">
        <v>124</v>
      </c>
      <c r="D28" s="369"/>
      <c r="E28" s="217"/>
      <c r="F28" s="153"/>
      <c r="G28" s="153"/>
      <c r="H28" s="320"/>
      <c r="I28" s="153"/>
      <c r="J28" s="153"/>
      <c r="K28" s="215"/>
      <c r="L28" s="78"/>
      <c r="M28" s="153"/>
      <c r="N28" s="153"/>
      <c r="O28" s="320"/>
      <c r="P28" s="153"/>
      <c r="Q28" s="153"/>
      <c r="R28" s="215"/>
      <c r="S28" s="153"/>
    </row>
  </sheetData>
  <sheetProtection/>
  <mergeCells count="36">
    <mergeCell ref="Q20:Q21"/>
    <mergeCell ref="L20:L21"/>
    <mergeCell ref="M20:M21"/>
    <mergeCell ref="N20:N21"/>
    <mergeCell ref="O20:O21"/>
    <mergeCell ref="H20:H21"/>
    <mergeCell ref="I20:I21"/>
    <mergeCell ref="J20:J21"/>
    <mergeCell ref="P20:P21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6:K16"/>
    <mergeCell ref="S16:S20"/>
    <mergeCell ref="F17:J17"/>
    <mergeCell ref="L17:Q17"/>
    <mergeCell ref="D18:J18"/>
    <mergeCell ref="L18:Q18"/>
    <mergeCell ref="D19:J19"/>
    <mergeCell ref="L19:Q19"/>
    <mergeCell ref="F20:F21"/>
    <mergeCell ref="G20:G21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="110" zoomScaleNormal="110" zoomScalePageLayoutView="0" workbookViewId="0" topLeftCell="F7">
      <selection activeCell="S29" sqref="S29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69"/>
      <c r="D1" s="270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250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547" t="s">
        <v>357</v>
      </c>
      <c r="B3" s="548"/>
      <c r="C3" s="548"/>
      <c r="D3" s="548"/>
      <c r="E3" s="548"/>
      <c r="F3" s="548"/>
      <c r="G3" s="548"/>
      <c r="H3" s="548"/>
      <c r="I3" s="548"/>
      <c r="J3" s="548"/>
      <c r="K3" s="549"/>
      <c r="L3" s="8"/>
      <c r="M3" s="103"/>
      <c r="N3" s="103"/>
      <c r="O3" s="103"/>
      <c r="P3" s="103"/>
      <c r="Q3" s="104"/>
      <c r="R3" s="9"/>
      <c r="S3" s="550" t="s">
        <v>357</v>
      </c>
    </row>
    <row r="4" spans="1:19" ht="18.75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62" t="s">
        <v>3</v>
      </c>
      <c r="M4" s="563"/>
      <c r="N4" s="563"/>
      <c r="O4" s="563"/>
      <c r="P4" s="563"/>
      <c r="Q4" s="564"/>
      <c r="R4" s="10"/>
      <c r="S4" s="551"/>
    </row>
    <row r="5" spans="1:19" ht="12.75">
      <c r="A5" s="90"/>
      <c r="B5" s="91" t="s">
        <v>95</v>
      </c>
      <c r="C5" s="92" t="s">
        <v>5</v>
      </c>
      <c r="D5" s="569" t="s">
        <v>6</v>
      </c>
      <c r="E5" s="572"/>
      <c r="F5" s="572"/>
      <c r="G5" s="572"/>
      <c r="H5" s="572"/>
      <c r="I5" s="572"/>
      <c r="J5" s="573"/>
      <c r="K5" s="11"/>
      <c r="L5" s="574"/>
      <c r="M5" s="575"/>
      <c r="N5" s="575"/>
      <c r="O5" s="575"/>
      <c r="P5" s="575"/>
      <c r="Q5" s="576"/>
      <c r="R5" s="11"/>
      <c r="S5" s="55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77">
        <v>610</v>
      </c>
      <c r="G6" s="539">
        <v>620</v>
      </c>
      <c r="H6" s="539">
        <v>630</v>
      </c>
      <c r="I6" s="539">
        <v>640</v>
      </c>
      <c r="J6" s="541" t="s">
        <v>10</v>
      </c>
      <c r="K6" s="12"/>
      <c r="L6" s="536">
        <v>711</v>
      </c>
      <c r="M6" s="539">
        <v>713</v>
      </c>
      <c r="N6" s="539">
        <v>714</v>
      </c>
      <c r="O6" s="539">
        <v>716</v>
      </c>
      <c r="P6" s="565">
        <v>717</v>
      </c>
      <c r="Q6" s="541" t="s">
        <v>10</v>
      </c>
      <c r="R6" s="12"/>
      <c r="S6" s="551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1"/>
    </row>
    <row r="8" spans="1:19" ht="15.75" thickTop="1">
      <c r="A8" s="105">
        <v>1</v>
      </c>
      <c r="B8" s="118" t="s">
        <v>278</v>
      </c>
      <c r="C8" s="119"/>
      <c r="D8" s="120"/>
      <c r="E8" s="120"/>
      <c r="F8" s="110"/>
      <c r="G8" s="110"/>
      <c r="H8" s="110">
        <v>4450</v>
      </c>
      <c r="I8" s="110">
        <v>18600</v>
      </c>
      <c r="J8" s="110">
        <f>SUM(H8:I8)</f>
        <v>23050</v>
      </c>
      <c r="K8" s="110"/>
      <c r="L8" s="110"/>
      <c r="M8" s="110"/>
      <c r="N8" s="110"/>
      <c r="O8" s="110"/>
      <c r="P8" s="110"/>
      <c r="Q8" s="110"/>
      <c r="R8" s="110"/>
      <c r="S8" s="110">
        <f aca="true" t="shared" si="0" ref="S8:S13">SUM(J8:R8)</f>
        <v>23050</v>
      </c>
    </row>
    <row r="9" spans="1:19" ht="12.75">
      <c r="A9" s="105">
        <v>2</v>
      </c>
      <c r="B9" s="150" t="s">
        <v>279</v>
      </c>
      <c r="C9" s="151" t="s">
        <v>283</v>
      </c>
      <c r="D9" s="152"/>
      <c r="E9" s="151" t="s">
        <v>287</v>
      </c>
      <c r="F9" s="153"/>
      <c r="G9" s="153"/>
      <c r="H9" s="320"/>
      <c r="I9" s="320">
        <v>15000</v>
      </c>
      <c r="J9" s="320">
        <f>SUM(I9)</f>
        <v>15000</v>
      </c>
      <c r="K9" s="144"/>
      <c r="L9" s="79"/>
      <c r="M9" s="153"/>
      <c r="N9" s="153"/>
      <c r="O9" s="153"/>
      <c r="P9" s="153"/>
      <c r="Q9" s="154"/>
      <c r="R9" s="15"/>
      <c r="S9" s="320">
        <f t="shared" si="0"/>
        <v>15000</v>
      </c>
    </row>
    <row r="10" spans="1:19" ht="12.75">
      <c r="A10" s="14">
        <v>3</v>
      </c>
      <c r="B10" s="216" t="s">
        <v>280</v>
      </c>
      <c r="C10" s="151" t="s">
        <v>283</v>
      </c>
      <c r="D10" s="152"/>
      <c r="E10" s="151" t="s">
        <v>333</v>
      </c>
      <c r="F10" s="153"/>
      <c r="G10" s="153"/>
      <c r="H10" s="320"/>
      <c r="I10" s="320">
        <v>1600</v>
      </c>
      <c r="J10" s="320">
        <f>SUM(I10)</f>
        <v>1600</v>
      </c>
      <c r="K10" s="144"/>
      <c r="L10" s="79"/>
      <c r="M10" s="153"/>
      <c r="N10" s="153"/>
      <c r="O10" s="153"/>
      <c r="P10" s="153"/>
      <c r="Q10" s="154"/>
      <c r="R10" s="15"/>
      <c r="S10" s="320">
        <f t="shared" si="0"/>
        <v>1600</v>
      </c>
    </row>
    <row r="11" spans="1:19" ht="12.75">
      <c r="A11" s="14">
        <v>4</v>
      </c>
      <c r="B11" s="216" t="s">
        <v>281</v>
      </c>
      <c r="C11" s="151" t="s">
        <v>283</v>
      </c>
      <c r="D11" s="217"/>
      <c r="E11" s="217" t="s">
        <v>334</v>
      </c>
      <c r="F11" s="153"/>
      <c r="G11" s="153"/>
      <c r="H11" s="320"/>
      <c r="I11" s="320">
        <v>2000</v>
      </c>
      <c r="J11" s="320">
        <f>SUM(I11)</f>
        <v>2000</v>
      </c>
      <c r="K11" s="144"/>
      <c r="L11" s="79"/>
      <c r="M11" s="153"/>
      <c r="N11" s="153"/>
      <c r="O11" s="153"/>
      <c r="P11" s="153"/>
      <c r="Q11" s="154"/>
      <c r="R11" s="15"/>
      <c r="S11" s="320">
        <f t="shared" si="0"/>
        <v>2000</v>
      </c>
    </row>
    <row r="12" spans="1:19" ht="12.75">
      <c r="A12" s="14">
        <v>5</v>
      </c>
      <c r="B12" s="216" t="s">
        <v>282</v>
      </c>
      <c r="C12" s="151" t="s">
        <v>283</v>
      </c>
      <c r="D12" s="217"/>
      <c r="E12" s="217" t="s">
        <v>284</v>
      </c>
      <c r="F12" s="153"/>
      <c r="G12" s="153"/>
      <c r="H12" s="320"/>
      <c r="I12" s="320" t="s">
        <v>124</v>
      </c>
      <c r="J12" s="320">
        <f>SUM(I12)</f>
        <v>0</v>
      </c>
      <c r="K12" s="144"/>
      <c r="L12" s="79"/>
      <c r="M12" s="153"/>
      <c r="N12" s="153"/>
      <c r="O12" s="153"/>
      <c r="P12" s="153"/>
      <c r="Q12" s="154"/>
      <c r="R12" s="15"/>
      <c r="S12" s="320">
        <f t="shared" si="0"/>
        <v>0</v>
      </c>
    </row>
    <row r="13" spans="1:19" ht="12.75">
      <c r="A13" s="14">
        <v>6</v>
      </c>
      <c r="B13" s="216" t="s">
        <v>288</v>
      </c>
      <c r="C13" s="151" t="s">
        <v>283</v>
      </c>
      <c r="D13" s="217"/>
      <c r="E13" s="217" t="s">
        <v>285</v>
      </c>
      <c r="F13" s="153"/>
      <c r="G13" s="153"/>
      <c r="H13" s="320">
        <v>3400</v>
      </c>
      <c r="I13" s="320"/>
      <c r="J13" s="320">
        <f>SUM(H13:I13)</f>
        <v>3400</v>
      </c>
      <c r="K13" s="144"/>
      <c r="L13" s="79"/>
      <c r="M13" s="153"/>
      <c r="N13" s="153"/>
      <c r="O13" s="153"/>
      <c r="P13" s="153"/>
      <c r="Q13" s="154"/>
      <c r="R13" s="15"/>
      <c r="S13" s="320">
        <f t="shared" si="0"/>
        <v>3400</v>
      </c>
    </row>
    <row r="14" spans="1:19" ht="12.75">
      <c r="A14" s="14">
        <v>7</v>
      </c>
      <c r="B14" s="339">
        <v>41436</v>
      </c>
      <c r="C14" s="151" t="s">
        <v>283</v>
      </c>
      <c r="D14" s="217"/>
      <c r="E14" s="217" t="s">
        <v>347</v>
      </c>
      <c r="F14" s="153"/>
      <c r="G14" s="153"/>
      <c r="H14" s="320">
        <v>1050</v>
      </c>
      <c r="I14" s="320"/>
      <c r="J14" s="320">
        <v>1050</v>
      </c>
      <c r="K14" s="144"/>
      <c r="L14" s="79"/>
      <c r="M14" s="153"/>
      <c r="N14" s="153"/>
      <c r="O14" s="153"/>
      <c r="P14" s="153"/>
      <c r="Q14" s="154"/>
      <c r="R14" s="15"/>
      <c r="S14" s="320">
        <v>1050</v>
      </c>
    </row>
    <row r="15" spans="5:21" ht="13.5" thickBot="1">
      <c r="E15" s="340"/>
      <c r="U15" s="7" t="s">
        <v>124</v>
      </c>
    </row>
    <row r="16" spans="1:19" ht="13.5" customHeight="1" thickBot="1">
      <c r="A16" s="547" t="s">
        <v>365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9"/>
      <c r="L16" s="8"/>
      <c r="M16" s="103"/>
      <c r="N16" s="103"/>
      <c r="O16" s="103"/>
      <c r="P16" s="103"/>
      <c r="Q16" s="104"/>
      <c r="R16" s="9"/>
      <c r="S16" s="556" t="s">
        <v>366</v>
      </c>
    </row>
    <row r="17" spans="1:19" ht="18.75">
      <c r="A17" s="85"/>
      <c r="B17" s="86"/>
      <c r="C17" s="87"/>
      <c r="D17" s="88"/>
      <c r="E17" s="89"/>
      <c r="F17" s="559" t="s">
        <v>2</v>
      </c>
      <c r="G17" s="560"/>
      <c r="H17" s="560"/>
      <c r="I17" s="560"/>
      <c r="J17" s="561"/>
      <c r="K17" s="10"/>
      <c r="L17" s="562" t="s">
        <v>3</v>
      </c>
      <c r="M17" s="563"/>
      <c r="N17" s="563"/>
      <c r="O17" s="563"/>
      <c r="P17" s="563"/>
      <c r="Q17" s="564"/>
      <c r="R17" s="10"/>
      <c r="S17" s="557"/>
    </row>
    <row r="18" spans="1:19" ht="12.75">
      <c r="A18" s="90"/>
      <c r="B18" s="91" t="s">
        <v>95</v>
      </c>
      <c r="C18" s="92" t="s">
        <v>5</v>
      </c>
      <c r="D18" s="569" t="s">
        <v>6</v>
      </c>
      <c r="E18" s="572"/>
      <c r="F18" s="572"/>
      <c r="G18" s="572"/>
      <c r="H18" s="572"/>
      <c r="I18" s="572"/>
      <c r="J18" s="573"/>
      <c r="K18" s="11"/>
      <c r="L18" s="574"/>
      <c r="M18" s="575"/>
      <c r="N18" s="575"/>
      <c r="O18" s="575"/>
      <c r="P18" s="575"/>
      <c r="Q18" s="576"/>
      <c r="R18" s="11"/>
      <c r="S18" s="557"/>
    </row>
    <row r="19" spans="1:19" ht="12.75">
      <c r="A19" s="93"/>
      <c r="B19" s="94" t="s">
        <v>97</v>
      </c>
      <c r="C19" s="95" t="s">
        <v>8</v>
      </c>
      <c r="D19" s="96"/>
      <c r="E19" s="97" t="s">
        <v>9</v>
      </c>
      <c r="F19" s="577">
        <v>610</v>
      </c>
      <c r="G19" s="539">
        <v>620</v>
      </c>
      <c r="H19" s="539">
        <v>630</v>
      </c>
      <c r="I19" s="539">
        <v>640</v>
      </c>
      <c r="J19" s="541" t="s">
        <v>10</v>
      </c>
      <c r="K19" s="12"/>
      <c r="L19" s="536">
        <v>711</v>
      </c>
      <c r="M19" s="539">
        <v>713</v>
      </c>
      <c r="N19" s="539">
        <v>714</v>
      </c>
      <c r="O19" s="539">
        <v>716</v>
      </c>
      <c r="P19" s="565">
        <v>717</v>
      </c>
      <c r="Q19" s="541" t="s">
        <v>10</v>
      </c>
      <c r="R19" s="12"/>
      <c r="S19" s="557"/>
    </row>
    <row r="20" spans="1:19" ht="13.5" thickBot="1">
      <c r="A20" s="98"/>
      <c r="B20" s="99" t="s">
        <v>96</v>
      </c>
      <c r="C20" s="100"/>
      <c r="D20" s="101"/>
      <c r="E20" s="102"/>
      <c r="F20" s="578"/>
      <c r="G20" s="540"/>
      <c r="H20" s="540"/>
      <c r="I20" s="540"/>
      <c r="J20" s="542"/>
      <c r="K20" s="12"/>
      <c r="L20" s="571"/>
      <c r="M20" s="540"/>
      <c r="N20" s="540"/>
      <c r="O20" s="540"/>
      <c r="P20" s="540"/>
      <c r="Q20" s="542"/>
      <c r="R20" s="12"/>
      <c r="S20" s="558"/>
    </row>
    <row r="21" spans="1:19" ht="15.75" thickTop="1">
      <c r="A21" s="105">
        <v>1</v>
      </c>
      <c r="B21" s="118" t="s">
        <v>278</v>
      </c>
      <c r="C21" s="119"/>
      <c r="D21" s="120"/>
      <c r="E21" s="120"/>
      <c r="F21" s="110"/>
      <c r="G21" s="110"/>
      <c r="H21" s="110">
        <v>4900</v>
      </c>
      <c r="I21" s="110">
        <v>18000</v>
      </c>
      <c r="J21" s="110">
        <v>22900</v>
      </c>
      <c r="K21" s="110"/>
      <c r="L21" s="110"/>
      <c r="M21" s="110"/>
      <c r="N21" s="110"/>
      <c r="O21" s="110"/>
      <c r="P21" s="110"/>
      <c r="Q21" s="110"/>
      <c r="R21" s="110"/>
      <c r="S21" s="110">
        <v>22900</v>
      </c>
    </row>
    <row r="22" spans="1:19" ht="12.75">
      <c r="A22" s="105">
        <v>2</v>
      </c>
      <c r="B22" s="150" t="s">
        <v>279</v>
      </c>
      <c r="C22" s="151" t="s">
        <v>283</v>
      </c>
      <c r="D22" s="152"/>
      <c r="E22" s="151" t="s">
        <v>287</v>
      </c>
      <c r="F22" s="153"/>
      <c r="G22" s="153"/>
      <c r="H22" s="320"/>
      <c r="I22" s="320">
        <v>15000</v>
      </c>
      <c r="J22" s="320">
        <v>15000</v>
      </c>
      <c r="K22" s="144"/>
      <c r="L22" s="79"/>
      <c r="M22" s="153"/>
      <c r="N22" s="153"/>
      <c r="O22" s="153"/>
      <c r="P22" s="153"/>
      <c r="Q22" s="154"/>
      <c r="R22" s="15"/>
      <c r="S22" s="320">
        <v>15000</v>
      </c>
    </row>
    <row r="23" spans="1:19" ht="12.75">
      <c r="A23" s="14">
        <v>3</v>
      </c>
      <c r="B23" s="216" t="s">
        <v>280</v>
      </c>
      <c r="C23" s="151" t="s">
        <v>283</v>
      </c>
      <c r="D23" s="152"/>
      <c r="E23" s="151" t="s">
        <v>333</v>
      </c>
      <c r="F23" s="153"/>
      <c r="G23" s="153"/>
      <c r="H23" s="320"/>
      <c r="I23" s="320">
        <v>2000</v>
      </c>
      <c r="J23" s="320">
        <v>2000</v>
      </c>
      <c r="K23" s="144"/>
      <c r="L23" s="79"/>
      <c r="M23" s="153"/>
      <c r="N23" s="153"/>
      <c r="O23" s="153"/>
      <c r="P23" s="153"/>
      <c r="Q23" s="154"/>
      <c r="R23" s="15"/>
      <c r="S23" s="320">
        <v>2000</v>
      </c>
    </row>
    <row r="24" spans="1:19" ht="12.75">
      <c r="A24" s="14">
        <v>4</v>
      </c>
      <c r="B24" s="216" t="s">
        <v>281</v>
      </c>
      <c r="C24" s="151" t="s">
        <v>283</v>
      </c>
      <c r="D24" s="217"/>
      <c r="E24" s="217" t="s">
        <v>334</v>
      </c>
      <c r="F24" s="153"/>
      <c r="G24" s="153"/>
      <c r="H24" s="320"/>
      <c r="I24" s="320">
        <v>1000</v>
      </c>
      <c r="J24" s="320">
        <v>1000</v>
      </c>
      <c r="K24" s="144"/>
      <c r="L24" s="79"/>
      <c r="M24" s="153"/>
      <c r="N24" s="153"/>
      <c r="O24" s="153"/>
      <c r="P24" s="153"/>
      <c r="Q24" s="154"/>
      <c r="R24" s="15"/>
      <c r="S24" s="320">
        <v>1000</v>
      </c>
    </row>
    <row r="25" spans="1:19" ht="12.75">
      <c r="A25" s="14">
        <v>5</v>
      </c>
      <c r="B25" s="216" t="s">
        <v>282</v>
      </c>
      <c r="C25" s="151" t="s">
        <v>283</v>
      </c>
      <c r="D25" s="217"/>
      <c r="E25" s="217" t="s">
        <v>284</v>
      </c>
      <c r="F25" s="153"/>
      <c r="G25" s="153"/>
      <c r="H25" s="320"/>
      <c r="I25" s="320"/>
      <c r="J25" s="320"/>
      <c r="K25" s="144"/>
      <c r="L25" s="79"/>
      <c r="M25" s="153"/>
      <c r="N25" s="153"/>
      <c r="O25" s="153"/>
      <c r="P25" s="153"/>
      <c r="Q25" s="154"/>
      <c r="R25" s="15"/>
      <c r="S25" s="320"/>
    </row>
    <row r="26" spans="1:19" ht="12.75">
      <c r="A26" s="14">
        <v>6</v>
      </c>
      <c r="B26" s="216" t="s">
        <v>288</v>
      </c>
      <c r="C26" s="151" t="s">
        <v>283</v>
      </c>
      <c r="D26" s="217"/>
      <c r="E26" s="217" t="s">
        <v>285</v>
      </c>
      <c r="F26" s="153"/>
      <c r="G26" s="153"/>
      <c r="H26" s="320">
        <v>3400</v>
      </c>
      <c r="I26" s="320"/>
      <c r="J26" s="320">
        <v>3400</v>
      </c>
      <c r="K26" s="144"/>
      <c r="L26" s="79"/>
      <c r="M26" s="153"/>
      <c r="N26" s="153"/>
      <c r="O26" s="153"/>
      <c r="P26" s="153"/>
      <c r="Q26" s="154"/>
      <c r="R26" s="15"/>
      <c r="S26" s="320">
        <v>3400</v>
      </c>
    </row>
    <row r="27" spans="1:19" ht="12.75">
      <c r="A27" s="14">
        <v>7</v>
      </c>
      <c r="B27" s="339">
        <v>41436</v>
      </c>
      <c r="C27" s="151" t="s">
        <v>283</v>
      </c>
      <c r="D27" s="217"/>
      <c r="E27" s="217" t="s">
        <v>347</v>
      </c>
      <c r="F27" s="153"/>
      <c r="G27" s="153"/>
      <c r="H27" s="320">
        <v>1500</v>
      </c>
      <c r="I27" s="320"/>
      <c r="J27" s="320">
        <v>1500</v>
      </c>
      <c r="K27" s="144"/>
      <c r="L27" s="79"/>
      <c r="M27" s="153"/>
      <c r="N27" s="153"/>
      <c r="O27" s="153"/>
      <c r="P27" s="153"/>
      <c r="Q27" s="154"/>
      <c r="R27" s="15"/>
      <c r="S27" s="320">
        <v>1500</v>
      </c>
    </row>
    <row r="28" spans="1:19" ht="12.75">
      <c r="A28" s="161"/>
      <c r="B28" s="221"/>
      <c r="C28" s="269"/>
      <c r="D28" s="300"/>
      <c r="E28" s="300"/>
      <c r="F28" s="15"/>
      <c r="G28" s="15"/>
      <c r="H28" s="15"/>
      <c r="I28" s="15"/>
      <c r="J28" s="15" t="s">
        <v>124</v>
      </c>
      <c r="K28" s="15"/>
      <c r="L28" s="15"/>
      <c r="M28" s="15"/>
      <c r="N28" s="15"/>
      <c r="O28" s="15"/>
      <c r="P28" s="15"/>
      <c r="Q28" s="15"/>
      <c r="R28" s="15"/>
      <c r="S28" s="15" t="s">
        <v>124</v>
      </c>
    </row>
  </sheetData>
  <sheetProtection/>
  <mergeCells count="34">
    <mergeCell ref="P19:P20"/>
    <mergeCell ref="Q19:Q20"/>
    <mergeCell ref="L19:L20"/>
    <mergeCell ref="M19:M20"/>
    <mergeCell ref="N19:N20"/>
    <mergeCell ref="O19:O20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O6:O7"/>
    <mergeCell ref="P6:P7"/>
    <mergeCell ref="Q6:Q7"/>
    <mergeCell ref="A16:K16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zoomScalePageLayoutView="0" workbookViewId="0" topLeftCell="F126">
      <selection activeCell="U143" sqref="U14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209</v>
      </c>
      <c r="C2" s="108"/>
      <c r="D2" s="108"/>
      <c r="E2" s="108"/>
    </row>
    <row r="3" ht="8.25" customHeight="1" thickBot="1"/>
    <row r="4" spans="1:19" ht="13.5" customHeight="1" thickBot="1">
      <c r="A4" s="268"/>
      <c r="B4" s="239"/>
      <c r="C4" s="239"/>
      <c r="D4" s="239"/>
      <c r="E4" s="547" t="s">
        <v>357</v>
      </c>
      <c r="F4" s="548"/>
      <c r="G4" s="548"/>
      <c r="H4" s="548"/>
      <c r="I4" s="548"/>
      <c r="J4" s="548"/>
      <c r="K4" s="548"/>
      <c r="L4" s="548"/>
      <c r="M4" s="548"/>
      <c r="N4" s="548"/>
      <c r="O4" s="549"/>
      <c r="P4" s="239"/>
      <c r="Q4" s="104"/>
      <c r="R4" s="310"/>
      <c r="S4" s="550" t="s">
        <v>357</v>
      </c>
    </row>
    <row r="5" spans="1:19" ht="18.75" customHeight="1">
      <c r="A5" s="85"/>
      <c r="B5" s="86"/>
      <c r="C5" s="87"/>
      <c r="D5" s="88"/>
      <c r="E5" s="89"/>
      <c r="F5" s="559" t="s">
        <v>2</v>
      </c>
      <c r="G5" s="560"/>
      <c r="H5" s="560"/>
      <c r="I5" s="560"/>
      <c r="J5" s="561"/>
      <c r="K5" s="10"/>
      <c r="L5" s="562" t="s">
        <v>3</v>
      </c>
      <c r="M5" s="563"/>
      <c r="N5" s="563"/>
      <c r="O5" s="563"/>
      <c r="P5" s="563"/>
      <c r="Q5" s="564"/>
      <c r="R5" s="10"/>
      <c r="S5" s="551"/>
    </row>
    <row r="6" spans="1:19" ht="12.75">
      <c r="A6" s="90"/>
      <c r="B6" s="91" t="s">
        <v>95</v>
      </c>
      <c r="C6" s="92" t="s">
        <v>5</v>
      </c>
      <c r="D6" s="569" t="s">
        <v>6</v>
      </c>
      <c r="E6" s="572"/>
      <c r="F6" s="572"/>
      <c r="G6" s="572"/>
      <c r="H6" s="572"/>
      <c r="I6" s="572"/>
      <c r="J6" s="573"/>
      <c r="K6" s="11"/>
      <c r="L6" s="574"/>
      <c r="M6" s="575"/>
      <c r="N6" s="575"/>
      <c r="O6" s="575"/>
      <c r="P6" s="575"/>
      <c r="Q6" s="576"/>
      <c r="R6" s="11"/>
      <c r="S6" s="551"/>
    </row>
    <row r="7" spans="1:19" ht="12.75">
      <c r="A7" s="93"/>
      <c r="B7" s="94" t="s">
        <v>97</v>
      </c>
      <c r="C7" s="95" t="s">
        <v>8</v>
      </c>
      <c r="D7" s="96"/>
      <c r="E7" s="97" t="s">
        <v>9</v>
      </c>
      <c r="F7" s="577">
        <v>610</v>
      </c>
      <c r="G7" s="539">
        <v>620</v>
      </c>
      <c r="H7" s="539">
        <v>630</v>
      </c>
      <c r="I7" s="539">
        <v>640</v>
      </c>
      <c r="J7" s="541" t="s">
        <v>10</v>
      </c>
      <c r="K7" s="12"/>
      <c r="L7" s="536">
        <v>711</v>
      </c>
      <c r="M7" s="539">
        <v>713</v>
      </c>
      <c r="N7" s="539">
        <v>714</v>
      </c>
      <c r="O7" s="539">
        <v>716</v>
      </c>
      <c r="P7" s="565">
        <v>717</v>
      </c>
      <c r="Q7" s="541" t="s">
        <v>10</v>
      </c>
      <c r="R7" s="12"/>
      <c r="S7" s="551"/>
    </row>
    <row r="8" spans="1:19" ht="13.5" thickBot="1">
      <c r="A8" s="98"/>
      <c r="B8" s="99" t="s">
        <v>96</v>
      </c>
      <c r="C8" s="100"/>
      <c r="D8" s="101"/>
      <c r="E8" s="102"/>
      <c r="F8" s="578"/>
      <c r="G8" s="540"/>
      <c r="H8" s="540"/>
      <c r="I8" s="540"/>
      <c r="J8" s="542"/>
      <c r="K8" s="12"/>
      <c r="L8" s="571"/>
      <c r="M8" s="540"/>
      <c r="N8" s="540"/>
      <c r="O8" s="540"/>
      <c r="P8" s="540"/>
      <c r="Q8" s="542"/>
      <c r="R8" s="12"/>
      <c r="S8" s="551"/>
    </row>
    <row r="9" spans="1:19" ht="15.75" thickTop="1">
      <c r="A9" s="105">
        <v>1</v>
      </c>
      <c r="B9" s="118" t="s">
        <v>210</v>
      </c>
      <c r="C9" s="119"/>
      <c r="D9" s="120"/>
      <c r="E9" s="244"/>
      <c r="F9" s="248">
        <v>67500</v>
      </c>
      <c r="G9" s="110">
        <v>25000</v>
      </c>
      <c r="H9" s="110">
        <v>24330</v>
      </c>
      <c r="I9" s="110"/>
      <c r="J9" s="110">
        <v>116830</v>
      </c>
      <c r="K9" s="121"/>
      <c r="L9" s="109"/>
      <c r="M9" s="110"/>
      <c r="N9" s="110"/>
      <c r="O9" s="110"/>
      <c r="P9" s="110"/>
      <c r="Q9" s="243"/>
      <c r="R9" s="13"/>
      <c r="S9" s="160">
        <f>SUM(J9:R9)</f>
        <v>116830</v>
      </c>
    </row>
    <row r="10" spans="1:19" ht="12.75">
      <c r="A10" s="14">
        <f>A9+1</f>
        <v>2</v>
      </c>
      <c r="B10" s="150" t="s">
        <v>211</v>
      </c>
      <c r="C10" s="151" t="s">
        <v>212</v>
      </c>
      <c r="D10" s="152"/>
      <c r="E10" s="245"/>
      <c r="F10" s="249"/>
      <c r="G10" s="249"/>
      <c r="H10" s="249"/>
      <c r="I10" s="249"/>
      <c r="J10" s="249"/>
      <c r="K10" s="144"/>
      <c r="L10" s="79"/>
      <c r="M10" s="153"/>
      <c r="N10" s="153"/>
      <c r="O10" s="153"/>
      <c r="P10" s="153"/>
      <c r="Q10" s="154"/>
      <c r="R10" s="15"/>
      <c r="S10" s="153"/>
    </row>
    <row r="11" spans="1:19" ht="12.75">
      <c r="A11" s="14">
        <f aca="true" t="shared" si="0" ref="A11:A46">A10+1</f>
        <v>3</v>
      </c>
      <c r="B11" s="76"/>
      <c r="C11" s="76"/>
      <c r="D11" s="59"/>
      <c r="E11" s="246" t="s">
        <v>301</v>
      </c>
      <c r="F11" s="51"/>
      <c r="G11" s="16"/>
      <c r="H11" s="16"/>
      <c r="I11" s="16"/>
      <c r="J11" s="16"/>
      <c r="K11" s="126"/>
      <c r="L11" s="51"/>
      <c r="M11" s="16"/>
      <c r="N11" s="16"/>
      <c r="O11" s="16"/>
      <c r="P11" s="16"/>
      <c r="Q11" s="17"/>
      <c r="R11" s="18"/>
      <c r="S11" s="16"/>
    </row>
    <row r="12" spans="1:19" ht="12.75">
      <c r="A12" s="14">
        <f t="shared" si="0"/>
        <v>4</v>
      </c>
      <c r="B12" s="58"/>
      <c r="C12" s="53"/>
      <c r="D12" s="20"/>
      <c r="E12" s="360" t="s">
        <v>302</v>
      </c>
      <c r="F12" s="362">
        <v>67500</v>
      </c>
      <c r="G12" s="361">
        <v>25000</v>
      </c>
      <c r="H12" s="23"/>
      <c r="I12" s="22"/>
      <c r="J12" s="23">
        <v>92500</v>
      </c>
      <c r="K12" s="128"/>
      <c r="L12" s="21"/>
      <c r="M12" s="22"/>
      <c r="N12" s="22"/>
      <c r="O12" s="22"/>
      <c r="P12" s="22"/>
      <c r="Q12" s="24"/>
      <c r="R12" s="25"/>
      <c r="S12" s="361">
        <f>SUM(J12:R12)</f>
        <v>92500</v>
      </c>
    </row>
    <row r="13" spans="1:19" ht="12.75">
      <c r="A13" s="14">
        <f t="shared" si="0"/>
        <v>5</v>
      </c>
      <c r="B13" s="58"/>
      <c r="C13" s="53"/>
      <c r="D13" s="20"/>
      <c r="E13" s="247" t="s">
        <v>335</v>
      </c>
      <c r="F13" s="21"/>
      <c r="G13" s="22"/>
      <c r="H13" s="361">
        <v>12000</v>
      </c>
      <c r="I13" s="361"/>
      <c r="J13" s="77">
        <f>SUM(H13:I13)</f>
        <v>12000</v>
      </c>
      <c r="K13" s="128"/>
      <c r="L13" s="21"/>
      <c r="M13" s="22"/>
      <c r="N13" s="22"/>
      <c r="O13" s="22"/>
      <c r="P13" s="22"/>
      <c r="Q13" s="24"/>
      <c r="R13" s="25"/>
      <c r="S13" s="77">
        <f>SUM(J13:R13)</f>
        <v>12000</v>
      </c>
    </row>
    <row r="14" spans="1:19" ht="12.75">
      <c r="A14" s="14">
        <f t="shared" si="0"/>
        <v>6</v>
      </c>
      <c r="B14" s="58"/>
      <c r="C14" s="53"/>
      <c r="D14" s="20"/>
      <c r="E14" s="247" t="s">
        <v>215</v>
      </c>
      <c r="F14" s="36"/>
      <c r="G14" s="37"/>
      <c r="H14" s="37">
        <v>2800</v>
      </c>
      <c r="I14" s="37"/>
      <c r="J14" s="77">
        <f>SUM(H14:I14)</f>
        <v>2800</v>
      </c>
      <c r="K14" s="112"/>
      <c r="L14" s="36"/>
      <c r="M14" s="37"/>
      <c r="N14" s="37"/>
      <c r="O14" s="37"/>
      <c r="P14" s="37"/>
      <c r="Q14" s="24"/>
      <c r="R14" s="28"/>
      <c r="S14" s="77">
        <f>SUM(J14:R14)</f>
        <v>2800</v>
      </c>
    </row>
    <row r="15" spans="1:19" ht="12.75">
      <c r="A15" s="14">
        <f t="shared" si="0"/>
        <v>7</v>
      </c>
      <c r="B15" s="58"/>
      <c r="C15" s="53"/>
      <c r="D15" s="20"/>
      <c r="E15" s="247" t="s">
        <v>216</v>
      </c>
      <c r="F15" s="36"/>
      <c r="G15" s="37"/>
      <c r="H15" s="37">
        <v>1330</v>
      </c>
      <c r="I15" s="37"/>
      <c r="J15" s="77">
        <f>SUM(H15:I15)</f>
        <v>1330</v>
      </c>
      <c r="K15" s="112"/>
      <c r="L15" s="36"/>
      <c r="M15" s="37"/>
      <c r="N15" s="37"/>
      <c r="O15" s="37"/>
      <c r="P15" s="37"/>
      <c r="Q15" s="24"/>
      <c r="R15" s="28"/>
      <c r="S15" s="77">
        <f>SUM(J15:R15)</f>
        <v>1330</v>
      </c>
    </row>
    <row r="16" spans="1:19" ht="12.75">
      <c r="A16" s="14">
        <f>A15+1</f>
        <v>8</v>
      </c>
      <c r="B16" s="58"/>
      <c r="C16" s="53"/>
      <c r="D16" s="20"/>
      <c r="E16" s="247" t="s">
        <v>217</v>
      </c>
      <c r="F16" s="36"/>
      <c r="G16" s="37"/>
      <c r="H16" s="37">
        <v>2500</v>
      </c>
      <c r="I16" s="37"/>
      <c r="J16" s="77">
        <f>SUM(H16:I16)</f>
        <v>2500</v>
      </c>
      <c r="K16" s="112"/>
      <c r="L16" s="36"/>
      <c r="M16" s="37"/>
      <c r="N16" s="37"/>
      <c r="O16" s="37"/>
      <c r="P16" s="37"/>
      <c r="Q16" s="24"/>
      <c r="R16" s="28"/>
      <c r="S16" s="77">
        <f>SUM(J16:R16)</f>
        <v>2500</v>
      </c>
    </row>
    <row r="17" spans="1:19" ht="12.75">
      <c r="A17" s="14">
        <v>9</v>
      </c>
      <c r="B17" s="58"/>
      <c r="C17" s="53"/>
      <c r="D17" s="20"/>
      <c r="E17" s="247" t="s">
        <v>218</v>
      </c>
      <c r="F17" s="36"/>
      <c r="G17" s="37"/>
      <c r="H17" s="37">
        <v>5700</v>
      </c>
      <c r="I17" s="37"/>
      <c r="J17" s="77">
        <f>SUM(H17:I17)</f>
        <v>5700</v>
      </c>
      <c r="K17" s="112"/>
      <c r="L17" s="36"/>
      <c r="M17" s="37"/>
      <c r="N17" s="37"/>
      <c r="O17" s="37"/>
      <c r="P17" s="37"/>
      <c r="Q17" s="24"/>
      <c r="R17" s="28"/>
      <c r="S17" s="77">
        <v>5700</v>
      </c>
    </row>
    <row r="18" spans="1:19" ht="13.5" thickBot="1">
      <c r="A18" s="256">
        <v>10</v>
      </c>
      <c r="B18" s="257"/>
      <c r="C18" s="258"/>
      <c r="D18" s="259"/>
      <c r="E18" s="260" t="s">
        <v>298</v>
      </c>
      <c r="F18" s="261"/>
      <c r="G18" s="262"/>
      <c r="H18" s="263"/>
      <c r="I18" s="267"/>
      <c r="J18" s="262"/>
      <c r="K18" s="264"/>
      <c r="L18" s="261"/>
      <c r="M18" s="262"/>
      <c r="N18" s="262"/>
      <c r="O18" s="262"/>
      <c r="P18" s="262"/>
      <c r="Q18" s="265"/>
      <c r="R18" s="266"/>
      <c r="S18" s="262"/>
    </row>
    <row r="19" spans="1:19" ht="13.5" hidden="1" thickBot="1">
      <c r="A19" s="222">
        <f>A16+1</f>
        <v>9</v>
      </c>
      <c r="B19" s="223"/>
      <c r="C19" s="224"/>
      <c r="D19" s="225" t="s">
        <v>17</v>
      </c>
      <c r="E19" s="250" t="s">
        <v>18</v>
      </c>
      <c r="F19" s="251">
        <v>1660</v>
      </c>
      <c r="G19" s="251">
        <v>580</v>
      </c>
      <c r="H19" s="252">
        <f>SUM(H20:H22)</f>
        <v>637</v>
      </c>
      <c r="I19" s="251"/>
      <c r="J19" s="251">
        <f aca="true" t="shared" si="1" ref="J19:J46">SUM(F19:I19)</f>
        <v>2877</v>
      </c>
      <c r="K19" s="253"/>
      <c r="L19" s="254"/>
      <c r="M19" s="251"/>
      <c r="N19" s="251"/>
      <c r="O19" s="251"/>
      <c r="P19" s="251">
        <f>SUM(P21:P23)</f>
        <v>85</v>
      </c>
      <c r="Q19" s="255">
        <f aca="true" t="shared" si="2" ref="Q19:Q46">SUM(L19:P19)</f>
        <v>85</v>
      </c>
      <c r="R19" s="25"/>
      <c r="S19" s="262">
        <v>1866</v>
      </c>
    </row>
    <row r="20" spans="1:19" ht="12.75" hidden="1">
      <c r="A20" s="14">
        <f t="shared" si="0"/>
        <v>10</v>
      </c>
      <c r="B20" s="58"/>
      <c r="C20" s="53"/>
      <c r="D20" s="20"/>
      <c r="E20" s="129" t="s">
        <v>13</v>
      </c>
      <c r="F20" s="22"/>
      <c r="G20" s="22"/>
      <c r="H20" s="38">
        <f>636-36-113+1</f>
        <v>488</v>
      </c>
      <c r="I20" s="22"/>
      <c r="J20" s="37">
        <f t="shared" si="1"/>
        <v>488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14</v>
      </c>
      <c r="F21" s="37"/>
      <c r="G21" s="37"/>
      <c r="H21" s="38">
        <v>36</v>
      </c>
      <c r="I21" s="37"/>
      <c r="J21" s="37">
        <f t="shared" si="1"/>
        <v>36</v>
      </c>
      <c r="K21" s="112"/>
      <c r="L21" s="36"/>
      <c r="M21" s="37"/>
      <c r="N21" s="37"/>
      <c r="O21" s="37"/>
      <c r="P21" s="37"/>
      <c r="Q21" s="24">
        <f t="shared" si="2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15</v>
      </c>
      <c r="F22" s="37"/>
      <c r="G22" s="37"/>
      <c r="H22" s="38">
        <f>91+22</f>
        <v>113</v>
      </c>
      <c r="I22" s="37"/>
      <c r="J22" s="37">
        <f t="shared" si="1"/>
        <v>113</v>
      </c>
      <c r="K22" s="112"/>
      <c r="L22" s="36"/>
      <c r="M22" s="37"/>
      <c r="N22" s="37"/>
      <c r="O22" s="37"/>
      <c r="P22" s="37"/>
      <c r="Q22" s="24">
        <f t="shared" si="2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37">
        <v>85</v>
      </c>
      <c r="Q23" s="24">
        <f t="shared" si="2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19</v>
      </c>
      <c r="E24" s="127" t="s">
        <v>20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1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2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13</v>
      </c>
      <c r="F25" s="22"/>
      <c r="G25" s="22"/>
      <c r="H25" s="38">
        <f>1195-44</f>
        <v>1151</v>
      </c>
      <c r="I25" s="22"/>
      <c r="J25" s="37">
        <f t="shared" si="1"/>
        <v>1151</v>
      </c>
      <c r="K25" s="128"/>
      <c r="L25" s="21"/>
      <c r="M25" s="22"/>
      <c r="N25" s="22"/>
      <c r="O25" s="22"/>
      <c r="P25" s="22"/>
      <c r="Q25" s="24">
        <f t="shared" si="2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14</v>
      </c>
      <c r="F26" s="37"/>
      <c r="G26" s="37"/>
      <c r="H26" s="38">
        <v>44</v>
      </c>
      <c r="I26" s="37"/>
      <c r="J26" s="37">
        <f t="shared" si="1"/>
        <v>44</v>
      </c>
      <c r="K26" s="112"/>
      <c r="L26" s="36"/>
      <c r="M26" s="37"/>
      <c r="N26" s="37"/>
      <c r="O26" s="37"/>
      <c r="P26" s="40"/>
      <c r="Q26" s="24">
        <f t="shared" si="2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21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140</v>
      </c>
      <c r="Q27" s="24">
        <f t="shared" si="2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60</v>
      </c>
      <c r="Q28" s="24">
        <f t="shared" si="2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22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>
        <v>30</v>
      </c>
      <c r="N29" s="37"/>
      <c r="O29" s="37"/>
      <c r="P29" s="40"/>
      <c r="Q29" s="24">
        <f t="shared" si="2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23</v>
      </c>
      <c r="E30" s="127" t="s">
        <v>24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1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2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13</v>
      </c>
      <c r="F31" s="22"/>
      <c r="G31" s="22"/>
      <c r="H31" s="38">
        <f>766-36+1</f>
        <v>731</v>
      </c>
      <c r="I31" s="22"/>
      <c r="J31" s="37">
        <f t="shared" si="1"/>
        <v>731</v>
      </c>
      <c r="K31" s="128"/>
      <c r="L31" s="21"/>
      <c r="M31" s="22"/>
      <c r="N31" s="22"/>
      <c r="O31" s="22"/>
      <c r="P31" s="111"/>
      <c r="Q31" s="24">
        <f t="shared" si="2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14</v>
      </c>
      <c r="F32" s="37"/>
      <c r="G32" s="37"/>
      <c r="H32" s="38">
        <v>36</v>
      </c>
      <c r="I32" s="37"/>
      <c r="J32" s="37">
        <f t="shared" si="1"/>
        <v>36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85</v>
      </c>
      <c r="Q33" s="27">
        <f t="shared" si="2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25</v>
      </c>
      <c r="E34" s="127" t="s">
        <v>26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1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2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13</v>
      </c>
      <c r="F35" s="22"/>
      <c r="G35" s="22"/>
      <c r="H35" s="38">
        <f>1050-45</f>
        <v>1005</v>
      </c>
      <c r="I35" s="22"/>
      <c r="J35" s="37">
        <f t="shared" si="1"/>
        <v>1005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14</v>
      </c>
      <c r="F36" s="37"/>
      <c r="G36" s="37"/>
      <c r="H36" s="38">
        <v>45</v>
      </c>
      <c r="I36" s="37"/>
      <c r="J36" s="37">
        <f t="shared" si="1"/>
        <v>45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60</v>
      </c>
      <c r="Q37" s="27">
        <f t="shared" si="2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27</v>
      </c>
      <c r="E38" s="127" t="s">
        <v>28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1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2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13</v>
      </c>
      <c r="F39" s="22"/>
      <c r="G39" s="22"/>
      <c r="H39" s="38">
        <f>815-44</f>
        <v>771</v>
      </c>
      <c r="I39" s="22"/>
      <c r="J39" s="37">
        <f t="shared" si="1"/>
        <v>771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14</v>
      </c>
      <c r="F40" s="37"/>
      <c r="G40" s="37"/>
      <c r="H40" s="38">
        <v>44</v>
      </c>
      <c r="I40" s="37"/>
      <c r="J40" s="37">
        <f t="shared" si="1"/>
        <v>44</v>
      </c>
      <c r="K40" s="112"/>
      <c r="L40" s="36"/>
      <c r="M40" s="37"/>
      <c r="N40" s="37"/>
      <c r="O40" s="37"/>
      <c r="P40" s="40"/>
      <c r="Q40" s="27">
        <f t="shared" si="2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40">
        <v>100</v>
      </c>
      <c r="Q41" s="27">
        <f t="shared" si="2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22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>
        <v>30</v>
      </c>
      <c r="N42" s="37"/>
      <c r="O42" s="37"/>
      <c r="P42" s="40"/>
      <c r="Q42" s="27">
        <f t="shared" si="2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29</v>
      </c>
      <c r="E43" s="127" t="s">
        <v>30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1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2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13</v>
      </c>
      <c r="F44" s="22"/>
      <c r="G44" s="22"/>
      <c r="H44" s="38">
        <f>1534-53+1</f>
        <v>1482</v>
      </c>
      <c r="I44" s="22"/>
      <c r="J44" s="37">
        <f t="shared" si="1"/>
        <v>1482</v>
      </c>
      <c r="K44" s="128"/>
      <c r="L44" s="21"/>
      <c r="M44" s="22"/>
      <c r="N44" s="22"/>
      <c r="O44" s="22"/>
      <c r="P44" s="111"/>
      <c r="Q44" s="27">
        <f t="shared" si="2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14</v>
      </c>
      <c r="F45" s="37"/>
      <c r="G45" s="37"/>
      <c r="H45" s="38">
        <v>53</v>
      </c>
      <c r="I45" s="37"/>
      <c r="J45" s="37">
        <f t="shared" si="1"/>
        <v>53</v>
      </c>
      <c r="K45" s="112"/>
      <c r="L45" s="36"/>
      <c r="M45" s="37"/>
      <c r="N45" s="37"/>
      <c r="O45" s="37"/>
      <c r="P45" s="37"/>
      <c r="Q45" s="27">
        <f t="shared" si="2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16</v>
      </c>
      <c r="F46" s="37"/>
      <c r="G46" s="37"/>
      <c r="H46" s="38"/>
      <c r="I46" s="37"/>
      <c r="J46" s="37">
        <f t="shared" si="1"/>
        <v>0</v>
      </c>
      <c r="K46" s="112"/>
      <c r="L46" s="36"/>
      <c r="M46" s="37"/>
      <c r="N46" s="37"/>
      <c r="O46" s="37"/>
      <c r="P46" s="37">
        <v>115</v>
      </c>
      <c r="Q46" s="27">
        <f t="shared" si="2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588" t="s">
        <v>1</v>
      </c>
      <c r="B53" s="589"/>
      <c r="C53" s="589"/>
      <c r="D53" s="589"/>
      <c r="E53" s="589"/>
      <c r="F53" s="589"/>
      <c r="G53" s="589"/>
      <c r="H53" s="589"/>
      <c r="I53" s="589"/>
      <c r="J53" s="589"/>
      <c r="K53" s="590"/>
      <c r="L53" s="114"/>
      <c r="M53" s="115"/>
      <c r="N53" s="115"/>
      <c r="O53" s="115"/>
      <c r="P53" s="115"/>
      <c r="Q53" s="116"/>
      <c r="R53" s="9"/>
      <c r="S53" s="591"/>
    </row>
    <row r="54" spans="1:19" ht="18.75" customHeight="1" hidden="1">
      <c r="A54" s="132"/>
      <c r="B54" s="133"/>
      <c r="C54" s="134"/>
      <c r="D54" s="135"/>
      <c r="E54" s="136"/>
      <c r="F54" s="594" t="s">
        <v>2</v>
      </c>
      <c r="G54" s="594"/>
      <c r="H54" s="594"/>
      <c r="I54" s="594"/>
      <c r="J54" s="594"/>
      <c r="K54" s="137"/>
      <c r="L54" s="595" t="s">
        <v>3</v>
      </c>
      <c r="M54" s="594"/>
      <c r="N54" s="594"/>
      <c r="O54" s="594"/>
      <c r="P54" s="594"/>
      <c r="Q54" s="596"/>
      <c r="R54" s="10"/>
      <c r="S54" s="592"/>
    </row>
    <row r="55" spans="1:19" ht="12.75" hidden="1">
      <c r="A55" s="132"/>
      <c r="B55" s="138" t="s">
        <v>4</v>
      </c>
      <c r="C55" s="135" t="s">
        <v>5</v>
      </c>
      <c r="D55" s="597" t="s">
        <v>6</v>
      </c>
      <c r="E55" s="598"/>
      <c r="F55" s="598"/>
      <c r="G55" s="598"/>
      <c r="H55" s="598"/>
      <c r="I55" s="598"/>
      <c r="J55" s="598"/>
      <c r="K55" s="139"/>
      <c r="L55" s="599"/>
      <c r="M55" s="600"/>
      <c r="N55" s="600"/>
      <c r="O55" s="600"/>
      <c r="P55" s="600"/>
      <c r="Q55" s="601"/>
      <c r="R55" s="11"/>
      <c r="S55" s="592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546">
        <v>610</v>
      </c>
      <c r="G56" s="546">
        <v>620</v>
      </c>
      <c r="H56" s="546">
        <v>630</v>
      </c>
      <c r="I56" s="546">
        <v>640</v>
      </c>
      <c r="J56" s="546" t="s">
        <v>10</v>
      </c>
      <c r="K56" s="140"/>
      <c r="L56" s="587">
        <v>711</v>
      </c>
      <c r="M56" s="546">
        <v>713</v>
      </c>
      <c r="N56" s="546">
        <v>714</v>
      </c>
      <c r="O56" s="546">
        <v>716</v>
      </c>
      <c r="P56" s="546">
        <v>717</v>
      </c>
      <c r="Q56" s="586" t="s">
        <v>10</v>
      </c>
      <c r="R56" s="12"/>
      <c r="S56" s="592"/>
    </row>
    <row r="57" spans="1:19" ht="13.5" hidden="1" thickBot="1">
      <c r="A57" s="132"/>
      <c r="B57" s="138"/>
      <c r="C57" s="135"/>
      <c r="D57" s="135"/>
      <c r="E57" s="136"/>
      <c r="F57" s="546"/>
      <c r="G57" s="546"/>
      <c r="H57" s="546"/>
      <c r="I57" s="546"/>
      <c r="J57" s="546"/>
      <c r="K57" s="140"/>
      <c r="L57" s="587"/>
      <c r="M57" s="546"/>
      <c r="N57" s="546"/>
      <c r="O57" s="546"/>
      <c r="P57" s="546"/>
      <c r="Q57" s="586"/>
      <c r="R57" s="12"/>
      <c r="S57" s="593"/>
    </row>
    <row r="58" spans="1:19" ht="12.75" hidden="1">
      <c r="A58" s="14">
        <f>A46+1</f>
        <v>37</v>
      </c>
      <c r="B58" s="58"/>
      <c r="C58" s="53"/>
      <c r="D58" s="20" t="s">
        <v>31</v>
      </c>
      <c r="E58" s="127" t="s">
        <v>32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3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4" ref="Q58:Q64">SUM(L58:P58)</f>
        <v>630</v>
      </c>
      <c r="R58" s="25"/>
      <c r="S58" s="35"/>
    </row>
    <row r="59" spans="1:19" ht="12.75" hidden="1">
      <c r="A59" s="14">
        <f aca="true" t="shared" si="5" ref="A59:A91">A58+1</f>
        <v>38</v>
      </c>
      <c r="B59" s="58"/>
      <c r="C59" s="53"/>
      <c r="D59" s="20"/>
      <c r="E59" s="129" t="s">
        <v>13</v>
      </c>
      <c r="F59" s="22"/>
      <c r="G59" s="22"/>
      <c r="H59" s="38">
        <f>1554-68</f>
        <v>1486</v>
      </c>
      <c r="I59" s="22"/>
      <c r="J59" s="37">
        <f t="shared" si="3"/>
        <v>1486</v>
      </c>
      <c r="K59" s="128"/>
      <c r="L59" s="21"/>
      <c r="M59" s="22"/>
      <c r="N59" s="22"/>
      <c r="O59" s="22"/>
      <c r="P59" s="22"/>
      <c r="Q59" s="27">
        <f t="shared" si="4"/>
        <v>0</v>
      </c>
      <c r="R59" s="25"/>
      <c r="S59" s="26"/>
    </row>
    <row r="60" spans="1:19" ht="12.75" hidden="1">
      <c r="A60" s="14">
        <f t="shared" si="5"/>
        <v>39</v>
      </c>
      <c r="B60" s="58"/>
      <c r="C60" s="53"/>
      <c r="D60" s="20"/>
      <c r="E60" s="129" t="s">
        <v>14</v>
      </c>
      <c r="F60" s="37"/>
      <c r="G60" s="37"/>
      <c r="H60" s="38">
        <v>68</v>
      </c>
      <c r="I60" s="37"/>
      <c r="J60" s="37">
        <f t="shared" si="3"/>
        <v>68</v>
      </c>
      <c r="K60" s="112"/>
      <c r="L60" s="36"/>
      <c r="M60" s="37"/>
      <c r="N60" s="37"/>
      <c r="O60" s="37"/>
      <c r="P60" s="37"/>
      <c r="Q60" s="27">
        <f t="shared" si="4"/>
        <v>0</v>
      </c>
      <c r="R60" s="28"/>
      <c r="S60" s="26"/>
    </row>
    <row r="61" spans="1:19" ht="12.75" hidden="1">
      <c r="A61" s="14">
        <f t="shared" si="5"/>
        <v>40</v>
      </c>
      <c r="B61" s="58"/>
      <c r="C61" s="53"/>
      <c r="D61" s="20"/>
      <c r="E61" s="129" t="s">
        <v>21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500</v>
      </c>
      <c r="Q61" s="27">
        <f t="shared" si="4"/>
        <v>500</v>
      </c>
      <c r="R61" s="28"/>
      <c r="S61" s="26"/>
    </row>
    <row r="62" spans="1:19" ht="12.75" hidden="1">
      <c r="A62" s="14">
        <f t="shared" si="5"/>
        <v>41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100</v>
      </c>
      <c r="Q62" s="27">
        <f t="shared" si="4"/>
        <v>100</v>
      </c>
      <c r="R62" s="28"/>
      <c r="S62" s="26"/>
    </row>
    <row r="63" spans="1:19" ht="12.75" hidden="1">
      <c r="A63" s="14">
        <f t="shared" si="5"/>
        <v>42</v>
      </c>
      <c r="B63" s="58"/>
      <c r="C63" s="53"/>
      <c r="D63" s="20"/>
      <c r="E63" s="129" t="s">
        <v>22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>
        <v>30</v>
      </c>
      <c r="N63" s="37"/>
      <c r="O63" s="37"/>
      <c r="P63" s="40"/>
      <c r="Q63" s="27">
        <f t="shared" si="4"/>
        <v>30</v>
      </c>
      <c r="R63" s="28"/>
      <c r="S63" s="41"/>
    </row>
    <row r="64" spans="1:19" ht="12.75" hidden="1">
      <c r="A64" s="14">
        <f t="shared" si="5"/>
        <v>43</v>
      </c>
      <c r="B64" s="58"/>
      <c r="C64" s="53"/>
      <c r="D64" s="20" t="s">
        <v>33</v>
      </c>
      <c r="E64" s="127" t="s">
        <v>34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3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4"/>
        <v>870</v>
      </c>
      <c r="R64" s="25"/>
      <c r="S64" s="42"/>
    </row>
    <row r="65" spans="1:19" ht="12.75" hidden="1">
      <c r="A65" s="14">
        <f t="shared" si="5"/>
        <v>44</v>
      </c>
      <c r="B65" s="58"/>
      <c r="C65" s="53"/>
      <c r="D65" s="20"/>
      <c r="E65" s="129" t="s">
        <v>13</v>
      </c>
      <c r="F65" s="22"/>
      <c r="G65" s="22"/>
      <c r="H65" s="38">
        <f>1765-60</f>
        <v>1705</v>
      </c>
      <c r="I65" s="22"/>
      <c r="J65" s="37">
        <f t="shared" si="3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5"/>
        <v>45</v>
      </c>
      <c r="B66" s="58"/>
      <c r="C66" s="53"/>
      <c r="D66" s="20"/>
      <c r="E66" s="129" t="s">
        <v>14</v>
      </c>
      <c r="F66" s="37"/>
      <c r="G66" s="37"/>
      <c r="H66" s="38">
        <v>60</v>
      </c>
      <c r="I66" s="37"/>
      <c r="J66" s="37">
        <f t="shared" si="3"/>
        <v>60</v>
      </c>
      <c r="K66" s="112"/>
      <c r="L66" s="36"/>
      <c r="M66" s="37"/>
      <c r="N66" s="37"/>
      <c r="O66" s="37"/>
      <c r="P66" s="37"/>
      <c r="Q66" s="27">
        <f aca="true" t="shared" si="6" ref="Q66:Q91">SUM(L66:P66)</f>
        <v>0</v>
      </c>
      <c r="R66" s="28"/>
      <c r="S66" s="42"/>
    </row>
    <row r="67" spans="1:19" ht="12.75" hidden="1">
      <c r="A67" s="14">
        <f t="shared" si="5"/>
        <v>46</v>
      </c>
      <c r="B67" s="58"/>
      <c r="C67" s="53"/>
      <c r="D67" s="20"/>
      <c r="E67" s="129" t="s">
        <v>35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750</v>
      </c>
      <c r="Q67" s="27">
        <f t="shared" si="6"/>
        <v>750</v>
      </c>
      <c r="R67" s="28"/>
      <c r="S67" s="42"/>
    </row>
    <row r="68" spans="1:19" ht="12.75" hidden="1">
      <c r="A68" s="14">
        <f t="shared" si="5"/>
        <v>47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120</v>
      </c>
      <c r="Q68" s="27">
        <f t="shared" si="6"/>
        <v>120</v>
      </c>
      <c r="R68" s="28"/>
      <c r="S68" s="42"/>
    </row>
    <row r="69" spans="1:19" ht="12.75" hidden="1">
      <c r="A69" s="14">
        <f t="shared" si="5"/>
        <v>48</v>
      </c>
      <c r="B69" s="58"/>
      <c r="C69" s="53"/>
      <c r="D69" s="20" t="s">
        <v>36</v>
      </c>
      <c r="E69" s="127" t="s">
        <v>37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3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6"/>
        <v>140</v>
      </c>
      <c r="R69" s="25"/>
      <c r="S69" s="42"/>
    </row>
    <row r="70" spans="1:19" ht="12.75" hidden="1">
      <c r="A70" s="14">
        <f t="shared" si="5"/>
        <v>49</v>
      </c>
      <c r="B70" s="58"/>
      <c r="C70" s="53"/>
      <c r="D70" s="20"/>
      <c r="E70" s="129" t="s">
        <v>13</v>
      </c>
      <c r="F70" s="22"/>
      <c r="G70" s="22"/>
      <c r="H70" s="38">
        <f>950-30-128</f>
        <v>792</v>
      </c>
      <c r="I70" s="22"/>
      <c r="J70" s="37">
        <f t="shared" si="3"/>
        <v>792</v>
      </c>
      <c r="K70" s="128"/>
      <c r="L70" s="21"/>
      <c r="M70" s="22"/>
      <c r="N70" s="22"/>
      <c r="O70" s="22"/>
      <c r="P70" s="22"/>
      <c r="Q70" s="24">
        <f t="shared" si="6"/>
        <v>0</v>
      </c>
      <c r="R70" s="25"/>
      <c r="S70" s="42"/>
    </row>
    <row r="71" spans="1:19" ht="12.75" hidden="1">
      <c r="A71" s="14">
        <f t="shared" si="5"/>
        <v>50</v>
      </c>
      <c r="B71" s="58"/>
      <c r="C71" s="53"/>
      <c r="D71" s="20"/>
      <c r="E71" s="129" t="s">
        <v>14</v>
      </c>
      <c r="F71" s="37"/>
      <c r="G71" s="37"/>
      <c r="H71" s="38">
        <v>30</v>
      </c>
      <c r="I71" s="37"/>
      <c r="J71" s="37">
        <f t="shared" si="3"/>
        <v>30</v>
      </c>
      <c r="K71" s="112"/>
      <c r="L71" s="36"/>
      <c r="M71" s="37"/>
      <c r="N71" s="37"/>
      <c r="O71" s="37"/>
      <c r="P71" s="37"/>
      <c r="Q71" s="24">
        <f t="shared" si="6"/>
        <v>0</v>
      </c>
      <c r="R71" s="28"/>
      <c r="S71" s="26"/>
    </row>
    <row r="72" spans="1:19" ht="12.75" hidden="1">
      <c r="A72" s="14">
        <f t="shared" si="5"/>
        <v>51</v>
      </c>
      <c r="B72" s="58"/>
      <c r="C72" s="53"/>
      <c r="D72" s="20"/>
      <c r="E72" s="129" t="s">
        <v>15</v>
      </c>
      <c r="F72" s="37"/>
      <c r="G72" s="37"/>
      <c r="H72" s="38">
        <v>128</v>
      </c>
      <c r="I72" s="37"/>
      <c r="J72" s="37">
        <f t="shared" si="3"/>
        <v>128</v>
      </c>
      <c r="K72" s="112"/>
      <c r="L72" s="36"/>
      <c r="M72" s="37"/>
      <c r="N72" s="37"/>
      <c r="O72" s="37"/>
      <c r="P72" s="37"/>
      <c r="Q72" s="27">
        <f t="shared" si="6"/>
        <v>0</v>
      </c>
      <c r="R72" s="28"/>
      <c r="S72" s="26"/>
    </row>
    <row r="73" spans="1:19" ht="12.75" hidden="1">
      <c r="A73" s="14">
        <f t="shared" si="5"/>
        <v>52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37"/>
      <c r="P73" s="37">
        <v>100</v>
      </c>
      <c r="Q73" s="27">
        <f t="shared" si="6"/>
        <v>100</v>
      </c>
      <c r="R73" s="28"/>
      <c r="S73" s="26"/>
    </row>
    <row r="74" spans="1:19" ht="12.75" hidden="1">
      <c r="A74" s="14">
        <f t="shared" si="5"/>
        <v>53</v>
      </c>
      <c r="B74" s="58"/>
      <c r="C74" s="53"/>
      <c r="D74" s="20"/>
      <c r="E74" s="129" t="s">
        <v>16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40</v>
      </c>
      <c r="Q74" s="45">
        <f t="shared" si="6"/>
        <v>40</v>
      </c>
      <c r="R74" s="33"/>
      <c r="S74" s="26"/>
    </row>
    <row r="75" spans="1:19" ht="12.75" hidden="1">
      <c r="A75" s="14">
        <f t="shared" si="5"/>
        <v>54</v>
      </c>
      <c r="B75" s="58"/>
      <c r="C75" s="53"/>
      <c r="D75" s="20" t="s">
        <v>38</v>
      </c>
      <c r="E75" s="127" t="s">
        <v>39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3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6"/>
        <v>390</v>
      </c>
      <c r="R75" s="43"/>
      <c r="S75" s="26"/>
    </row>
    <row r="76" spans="1:19" ht="12.75" hidden="1">
      <c r="A76" s="14">
        <f t="shared" si="5"/>
        <v>55</v>
      </c>
      <c r="B76" s="58"/>
      <c r="C76" s="53"/>
      <c r="D76" s="20"/>
      <c r="E76" s="129" t="s">
        <v>13</v>
      </c>
      <c r="F76" s="22"/>
      <c r="G76" s="22"/>
      <c r="H76" s="38">
        <f>1288-28-130</f>
        <v>1130</v>
      </c>
      <c r="I76" s="22"/>
      <c r="J76" s="37">
        <f t="shared" si="3"/>
        <v>1130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56</v>
      </c>
      <c r="B77" s="58"/>
      <c r="C77" s="53"/>
      <c r="D77" s="20"/>
      <c r="E77" s="129" t="s">
        <v>14</v>
      </c>
      <c r="F77" s="37"/>
      <c r="G77" s="37"/>
      <c r="H77" s="38">
        <v>28</v>
      </c>
      <c r="I77" s="37"/>
      <c r="J77" s="37">
        <f t="shared" si="3"/>
        <v>28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57</v>
      </c>
      <c r="B78" s="58"/>
      <c r="C78" s="53"/>
      <c r="D78" s="20"/>
      <c r="E78" s="129" t="s">
        <v>40</v>
      </c>
      <c r="F78" s="37"/>
      <c r="G78" s="37"/>
      <c r="H78" s="38">
        <v>130</v>
      </c>
      <c r="I78" s="37"/>
      <c r="J78" s="37">
        <f t="shared" si="3"/>
        <v>130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58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330</v>
      </c>
      <c r="Q79" s="45">
        <f t="shared" si="6"/>
        <v>330</v>
      </c>
      <c r="R79" s="33"/>
      <c r="S79" s="26"/>
    </row>
    <row r="80" spans="1:19" ht="12.75" hidden="1">
      <c r="A80" s="14">
        <f t="shared" si="5"/>
        <v>59</v>
      </c>
      <c r="B80" s="58"/>
      <c r="C80" s="53"/>
      <c r="D80" s="20"/>
      <c r="E80" s="129" t="s">
        <v>16</v>
      </c>
      <c r="F80" s="37"/>
      <c r="G80" s="37"/>
      <c r="H80" s="38"/>
      <c r="I80" s="37"/>
      <c r="J80" s="44">
        <f t="shared" si="3"/>
        <v>0</v>
      </c>
      <c r="K80" s="113"/>
      <c r="L80" s="36"/>
      <c r="M80" s="37"/>
      <c r="N80" s="37"/>
      <c r="O80" s="44"/>
      <c r="P80" s="44">
        <v>60</v>
      </c>
      <c r="Q80" s="45">
        <f t="shared" si="6"/>
        <v>60</v>
      </c>
      <c r="R80" s="33"/>
      <c r="S80" s="26"/>
    </row>
    <row r="81" spans="1:19" ht="12.75" hidden="1">
      <c r="A81" s="14">
        <f t="shared" si="5"/>
        <v>60</v>
      </c>
      <c r="B81" s="58"/>
      <c r="C81" s="53"/>
      <c r="D81" s="20" t="s">
        <v>41</v>
      </c>
      <c r="E81" s="127" t="s">
        <v>42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3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6"/>
        <v>330</v>
      </c>
      <c r="R81" s="43"/>
      <c r="S81" s="26"/>
    </row>
    <row r="82" spans="1:19" ht="12.75" hidden="1">
      <c r="A82" s="14">
        <f t="shared" si="5"/>
        <v>61</v>
      </c>
      <c r="B82" s="58"/>
      <c r="C82" s="53"/>
      <c r="D82" s="20"/>
      <c r="E82" s="129" t="s">
        <v>13</v>
      </c>
      <c r="F82" s="22"/>
      <c r="G82" s="22"/>
      <c r="H82" s="23">
        <f>1142-40-786</f>
        <v>316</v>
      </c>
      <c r="I82" s="22"/>
      <c r="J82" s="37">
        <f t="shared" si="3"/>
        <v>316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62</v>
      </c>
      <c r="B83" s="58"/>
      <c r="C83" s="53"/>
      <c r="D83" s="20"/>
      <c r="E83" s="141" t="s">
        <v>14</v>
      </c>
      <c r="F83" s="37"/>
      <c r="G83" s="37"/>
      <c r="H83" s="38">
        <v>40</v>
      </c>
      <c r="I83" s="37"/>
      <c r="J83" s="37">
        <f t="shared" si="3"/>
        <v>40</v>
      </c>
      <c r="K83" s="112"/>
      <c r="L83" s="36"/>
      <c r="M83" s="37"/>
      <c r="N83" s="37"/>
      <c r="O83" s="44"/>
      <c r="P83" s="44"/>
      <c r="Q83" s="47">
        <f t="shared" si="6"/>
        <v>0</v>
      </c>
      <c r="R83" s="33"/>
      <c r="S83" s="26"/>
    </row>
    <row r="84" spans="1:19" ht="12.75" hidden="1">
      <c r="A84" s="14">
        <f t="shared" si="5"/>
        <v>63</v>
      </c>
      <c r="B84" s="58"/>
      <c r="C84" s="53"/>
      <c r="D84" s="20"/>
      <c r="E84" s="141" t="s">
        <v>15</v>
      </c>
      <c r="F84" s="37"/>
      <c r="G84" s="37"/>
      <c r="H84" s="38">
        <f>764+22</f>
        <v>786</v>
      </c>
      <c r="I84" s="37"/>
      <c r="J84" s="37">
        <f t="shared" si="3"/>
        <v>786</v>
      </c>
      <c r="K84" s="112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2.75" hidden="1">
      <c r="A85" s="14">
        <f t="shared" si="5"/>
        <v>64</v>
      </c>
      <c r="B85" s="58"/>
      <c r="C85" s="53"/>
      <c r="D85" s="20"/>
      <c r="E85" s="129" t="s">
        <v>21</v>
      </c>
      <c r="F85" s="37"/>
      <c r="G85" s="37"/>
      <c r="H85" s="38"/>
      <c r="I85" s="37"/>
      <c r="J85" s="37">
        <f t="shared" si="3"/>
        <v>0</v>
      </c>
      <c r="K85" s="112"/>
      <c r="L85" s="36"/>
      <c r="M85" s="37"/>
      <c r="N85" s="37"/>
      <c r="O85" s="44"/>
      <c r="P85" s="44">
        <v>230</v>
      </c>
      <c r="Q85" s="47">
        <f t="shared" si="6"/>
        <v>230</v>
      </c>
      <c r="R85" s="33"/>
      <c r="S85" s="26"/>
    </row>
    <row r="86" spans="1:19" ht="12.75" hidden="1">
      <c r="A86" s="14">
        <f t="shared" si="5"/>
        <v>65</v>
      </c>
      <c r="B86" s="58"/>
      <c r="C86" s="53"/>
      <c r="D86" s="20"/>
      <c r="E86" s="129" t="s">
        <v>16</v>
      </c>
      <c r="F86" s="37"/>
      <c r="G86" s="37"/>
      <c r="H86" s="38"/>
      <c r="I86" s="37"/>
      <c r="J86" s="37">
        <f t="shared" si="3"/>
        <v>0</v>
      </c>
      <c r="K86" s="112"/>
      <c r="L86" s="36"/>
      <c r="M86" s="37"/>
      <c r="N86" s="37"/>
      <c r="O86" s="44"/>
      <c r="P86" s="44">
        <v>100</v>
      </c>
      <c r="Q86" s="47">
        <f t="shared" si="6"/>
        <v>100</v>
      </c>
      <c r="R86" s="33"/>
      <c r="S86" s="26"/>
    </row>
    <row r="87" spans="1:19" ht="12.75" hidden="1">
      <c r="A87" s="14">
        <f t="shared" si="5"/>
        <v>66</v>
      </c>
      <c r="B87" s="58"/>
      <c r="C87" s="53"/>
      <c r="D87" s="20" t="s">
        <v>43</v>
      </c>
      <c r="E87" s="127" t="s">
        <v>44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3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6"/>
        <v>60</v>
      </c>
      <c r="R87" s="43"/>
      <c r="S87" s="26"/>
    </row>
    <row r="88" spans="1:19" ht="12.75" hidden="1">
      <c r="A88" s="14">
        <f t="shared" si="5"/>
        <v>67</v>
      </c>
      <c r="B88" s="58"/>
      <c r="C88" s="53"/>
      <c r="D88" s="20"/>
      <c r="E88" s="129" t="s">
        <v>13</v>
      </c>
      <c r="F88" s="22"/>
      <c r="G88" s="22"/>
      <c r="H88" s="38">
        <f>774-37-72</f>
        <v>665</v>
      </c>
      <c r="I88" s="22"/>
      <c r="J88" s="37">
        <f t="shared" si="3"/>
        <v>665</v>
      </c>
      <c r="K88" s="128"/>
      <c r="L88" s="21"/>
      <c r="M88" s="22"/>
      <c r="N88" s="22"/>
      <c r="O88" s="46"/>
      <c r="P88" s="46"/>
      <c r="Q88" s="47">
        <f t="shared" si="6"/>
        <v>0</v>
      </c>
      <c r="R88" s="43"/>
      <c r="S88" s="26"/>
    </row>
    <row r="89" spans="1:19" ht="12.75" hidden="1">
      <c r="A89" s="14">
        <f t="shared" si="5"/>
        <v>68</v>
      </c>
      <c r="B89" s="58"/>
      <c r="C89" s="53"/>
      <c r="D89" s="20"/>
      <c r="E89" s="129" t="s">
        <v>15</v>
      </c>
      <c r="F89" s="22"/>
      <c r="G89" s="22"/>
      <c r="H89" s="38">
        <v>72</v>
      </c>
      <c r="I89" s="22"/>
      <c r="J89" s="37">
        <f t="shared" si="3"/>
        <v>72</v>
      </c>
      <c r="K89" s="128"/>
      <c r="L89" s="21"/>
      <c r="M89" s="22"/>
      <c r="N89" s="22"/>
      <c r="O89" s="46"/>
      <c r="P89" s="46"/>
      <c r="Q89" s="47">
        <f t="shared" si="6"/>
        <v>0</v>
      </c>
      <c r="R89" s="43"/>
      <c r="S89" s="26"/>
    </row>
    <row r="90" spans="1:19" ht="12.75" hidden="1">
      <c r="A90" s="14">
        <f t="shared" si="5"/>
        <v>69</v>
      </c>
      <c r="B90" s="58"/>
      <c r="C90" s="53"/>
      <c r="D90" s="20"/>
      <c r="E90" s="129" t="s">
        <v>14</v>
      </c>
      <c r="F90" s="37"/>
      <c r="G90" s="37"/>
      <c r="H90" s="38">
        <v>37</v>
      </c>
      <c r="I90" s="37"/>
      <c r="J90" s="44">
        <f t="shared" si="3"/>
        <v>37</v>
      </c>
      <c r="K90" s="113"/>
      <c r="L90" s="36"/>
      <c r="M90" s="37"/>
      <c r="N90" s="37"/>
      <c r="O90" s="44"/>
      <c r="P90" s="44"/>
      <c r="Q90" s="47">
        <f t="shared" si="6"/>
        <v>0</v>
      </c>
      <c r="R90" s="33"/>
      <c r="S90" s="26"/>
    </row>
    <row r="91" spans="1:19" ht="13.5" hidden="1" thickBot="1">
      <c r="A91" s="14">
        <f t="shared" si="5"/>
        <v>70</v>
      </c>
      <c r="B91" s="58"/>
      <c r="C91" s="53"/>
      <c r="D91" s="20"/>
      <c r="E91" s="129" t="s">
        <v>16</v>
      </c>
      <c r="F91" s="37"/>
      <c r="G91" s="37"/>
      <c r="H91" s="38"/>
      <c r="I91" s="37"/>
      <c r="J91" s="44">
        <f t="shared" si="3"/>
        <v>0</v>
      </c>
      <c r="K91" s="113"/>
      <c r="L91" s="36"/>
      <c r="M91" s="37"/>
      <c r="N91" s="37"/>
      <c r="O91" s="44"/>
      <c r="P91" s="44">
        <v>60</v>
      </c>
      <c r="Q91" s="47">
        <f t="shared" si="6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588" t="s">
        <v>1</v>
      </c>
      <c r="B98" s="589"/>
      <c r="C98" s="589"/>
      <c r="D98" s="589"/>
      <c r="E98" s="589"/>
      <c r="F98" s="589"/>
      <c r="G98" s="589"/>
      <c r="H98" s="589"/>
      <c r="I98" s="589"/>
      <c r="J98" s="589"/>
      <c r="K98" s="590"/>
      <c r="L98" s="114"/>
      <c r="M98" s="115"/>
      <c r="N98" s="115"/>
      <c r="O98" s="115"/>
      <c r="P98" s="115"/>
      <c r="Q98" s="116"/>
      <c r="R98" s="9"/>
      <c r="S98" s="591"/>
    </row>
    <row r="99" spans="1:19" ht="18.75" customHeight="1" hidden="1">
      <c r="A99" s="132"/>
      <c r="B99" s="133"/>
      <c r="C99" s="134"/>
      <c r="D99" s="135"/>
      <c r="E99" s="136"/>
      <c r="F99" s="594" t="s">
        <v>2</v>
      </c>
      <c r="G99" s="594"/>
      <c r="H99" s="594"/>
      <c r="I99" s="594"/>
      <c r="J99" s="594"/>
      <c r="K99" s="137"/>
      <c r="L99" s="595" t="s">
        <v>3</v>
      </c>
      <c r="M99" s="594"/>
      <c r="N99" s="594"/>
      <c r="O99" s="594"/>
      <c r="P99" s="594"/>
      <c r="Q99" s="596"/>
      <c r="R99" s="10"/>
      <c r="S99" s="592"/>
    </row>
    <row r="100" spans="1:19" ht="12.75" hidden="1">
      <c r="A100" s="132"/>
      <c r="B100" s="138" t="s">
        <v>4</v>
      </c>
      <c r="C100" s="135" t="s">
        <v>5</v>
      </c>
      <c r="D100" s="597" t="s">
        <v>6</v>
      </c>
      <c r="E100" s="598"/>
      <c r="F100" s="598"/>
      <c r="G100" s="598"/>
      <c r="H100" s="598"/>
      <c r="I100" s="598"/>
      <c r="J100" s="598"/>
      <c r="K100" s="139"/>
      <c r="L100" s="599"/>
      <c r="M100" s="600"/>
      <c r="N100" s="600"/>
      <c r="O100" s="600"/>
      <c r="P100" s="600"/>
      <c r="Q100" s="601"/>
      <c r="R100" s="11"/>
      <c r="S100" s="592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546">
        <v>610</v>
      </c>
      <c r="G101" s="546">
        <v>620</v>
      </c>
      <c r="H101" s="546">
        <v>630</v>
      </c>
      <c r="I101" s="546">
        <v>640</v>
      </c>
      <c r="J101" s="546" t="s">
        <v>10</v>
      </c>
      <c r="K101" s="140"/>
      <c r="L101" s="587">
        <v>711</v>
      </c>
      <c r="M101" s="546">
        <v>713</v>
      </c>
      <c r="N101" s="546">
        <v>714</v>
      </c>
      <c r="O101" s="546">
        <v>716</v>
      </c>
      <c r="P101" s="546">
        <v>717</v>
      </c>
      <c r="Q101" s="586" t="s">
        <v>10</v>
      </c>
      <c r="R101" s="12"/>
      <c r="S101" s="592"/>
    </row>
    <row r="102" spans="1:19" ht="13.5" hidden="1" thickBot="1">
      <c r="A102" s="132"/>
      <c r="B102" s="138"/>
      <c r="C102" s="135"/>
      <c r="D102" s="135"/>
      <c r="E102" s="136"/>
      <c r="F102" s="546"/>
      <c r="G102" s="546"/>
      <c r="H102" s="546"/>
      <c r="I102" s="546"/>
      <c r="J102" s="546"/>
      <c r="K102" s="140"/>
      <c r="L102" s="587"/>
      <c r="M102" s="546"/>
      <c r="N102" s="546"/>
      <c r="O102" s="546"/>
      <c r="P102" s="546"/>
      <c r="Q102" s="586"/>
      <c r="R102" s="12"/>
      <c r="S102" s="593"/>
    </row>
    <row r="103" spans="1:19" ht="12.75" hidden="1">
      <c r="A103" s="14">
        <f>A91+1</f>
        <v>71</v>
      </c>
      <c r="B103" s="58"/>
      <c r="C103" s="53"/>
      <c r="D103" s="20" t="s">
        <v>45</v>
      </c>
      <c r="E103" s="127" t="s">
        <v>46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7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8" ref="Q103:Q125">SUM(L103:P103)</f>
        <v>35</v>
      </c>
      <c r="R103" s="43"/>
      <c r="S103" s="35"/>
    </row>
    <row r="104" spans="1:19" ht="12.75" hidden="1">
      <c r="A104" s="14">
        <f aca="true" t="shared" si="9" ref="A104:A125">A103+1</f>
        <v>72</v>
      </c>
      <c r="B104" s="58"/>
      <c r="C104" s="53"/>
      <c r="D104" s="20"/>
      <c r="E104" s="129" t="s">
        <v>13</v>
      </c>
      <c r="F104" s="22"/>
      <c r="G104" s="22"/>
      <c r="H104" s="38">
        <f>329-19-56</f>
        <v>254</v>
      </c>
      <c r="I104" s="22"/>
      <c r="J104" s="37">
        <f t="shared" si="7"/>
        <v>254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73</v>
      </c>
      <c r="B105" s="58"/>
      <c r="C105" s="53"/>
      <c r="D105" s="20"/>
      <c r="E105" s="129" t="s">
        <v>15</v>
      </c>
      <c r="F105" s="22"/>
      <c r="G105" s="22"/>
      <c r="H105" s="38">
        <v>56</v>
      </c>
      <c r="I105" s="22"/>
      <c r="J105" s="37">
        <f t="shared" si="7"/>
        <v>56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74</v>
      </c>
      <c r="B106" s="58"/>
      <c r="C106" s="53"/>
      <c r="D106" s="20"/>
      <c r="E106" s="129" t="s">
        <v>14</v>
      </c>
      <c r="F106" s="37"/>
      <c r="G106" s="37"/>
      <c r="H106" s="38">
        <v>19</v>
      </c>
      <c r="I106" s="37"/>
      <c r="J106" s="37">
        <f t="shared" si="7"/>
        <v>19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75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35</v>
      </c>
      <c r="Q107" s="47">
        <f t="shared" si="8"/>
        <v>35</v>
      </c>
      <c r="R107" s="33"/>
      <c r="S107" s="26"/>
    </row>
    <row r="108" spans="1:19" ht="12.75" hidden="1">
      <c r="A108" s="14">
        <f t="shared" si="9"/>
        <v>76</v>
      </c>
      <c r="B108" s="58"/>
      <c r="C108" s="53"/>
      <c r="D108" s="20" t="s">
        <v>47</v>
      </c>
      <c r="E108" s="127" t="s">
        <v>48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7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8"/>
        <v>150</v>
      </c>
      <c r="R108" s="43"/>
      <c r="S108" s="26"/>
    </row>
    <row r="109" spans="1:19" ht="12.75" hidden="1">
      <c r="A109" s="14">
        <f t="shared" si="9"/>
        <v>77</v>
      </c>
      <c r="B109" s="58"/>
      <c r="C109" s="53"/>
      <c r="D109" s="20"/>
      <c r="E109" s="129" t="s">
        <v>13</v>
      </c>
      <c r="F109" s="22"/>
      <c r="G109" s="22"/>
      <c r="H109" s="38">
        <f>481-21-72</f>
        <v>388</v>
      </c>
      <c r="I109" s="22"/>
      <c r="J109" s="37">
        <f t="shared" si="7"/>
        <v>388</v>
      </c>
      <c r="K109" s="128"/>
      <c r="L109" s="21"/>
      <c r="M109" s="22"/>
      <c r="N109" s="22"/>
      <c r="O109" s="46"/>
      <c r="P109" s="46"/>
      <c r="Q109" s="47">
        <f t="shared" si="8"/>
        <v>0</v>
      </c>
      <c r="R109" s="43"/>
      <c r="S109" s="26"/>
    </row>
    <row r="110" spans="1:19" ht="12.75" hidden="1">
      <c r="A110" s="14">
        <f t="shared" si="9"/>
        <v>78</v>
      </c>
      <c r="B110" s="58"/>
      <c r="C110" s="53"/>
      <c r="D110" s="20"/>
      <c r="E110" s="129" t="s">
        <v>15</v>
      </c>
      <c r="F110" s="22"/>
      <c r="G110" s="22"/>
      <c r="H110" s="38">
        <v>72</v>
      </c>
      <c r="I110" s="22"/>
      <c r="J110" s="37">
        <f t="shared" si="7"/>
        <v>72</v>
      </c>
      <c r="K110" s="128"/>
      <c r="L110" s="21"/>
      <c r="M110" s="22"/>
      <c r="N110" s="22"/>
      <c r="O110" s="46"/>
      <c r="P110" s="46"/>
      <c r="Q110" s="47">
        <f t="shared" si="8"/>
        <v>0</v>
      </c>
      <c r="R110" s="43"/>
      <c r="S110" s="26"/>
    </row>
    <row r="111" spans="1:19" ht="12.75" hidden="1">
      <c r="A111" s="14">
        <f t="shared" si="9"/>
        <v>79</v>
      </c>
      <c r="B111" s="58"/>
      <c r="C111" s="53"/>
      <c r="D111" s="20"/>
      <c r="E111" s="129" t="s">
        <v>14</v>
      </c>
      <c r="F111" s="37"/>
      <c r="G111" s="37"/>
      <c r="H111" s="38">
        <v>21</v>
      </c>
      <c r="I111" s="37"/>
      <c r="J111" s="37">
        <f t="shared" si="7"/>
        <v>21</v>
      </c>
      <c r="K111" s="112"/>
      <c r="L111" s="36"/>
      <c r="M111" s="37"/>
      <c r="N111" s="37"/>
      <c r="O111" s="44"/>
      <c r="P111" s="44"/>
      <c r="Q111" s="47">
        <f t="shared" si="8"/>
        <v>0</v>
      </c>
      <c r="R111" s="33"/>
      <c r="S111" s="26"/>
    </row>
    <row r="112" spans="1:19" ht="12.75" hidden="1">
      <c r="A112" s="14">
        <f t="shared" si="9"/>
        <v>80</v>
      </c>
      <c r="B112" s="58"/>
      <c r="C112" s="53"/>
      <c r="D112" s="20"/>
      <c r="E112" s="129" t="s">
        <v>21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44"/>
      <c r="P112" s="44">
        <v>100</v>
      </c>
      <c r="Q112" s="47">
        <f t="shared" si="8"/>
        <v>100</v>
      </c>
      <c r="R112" s="33"/>
      <c r="S112" s="26"/>
    </row>
    <row r="113" spans="1:19" ht="12.75" hidden="1">
      <c r="A113" s="14">
        <f t="shared" si="9"/>
        <v>81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44">
        <f t="shared" si="7"/>
        <v>0</v>
      </c>
      <c r="K113" s="113"/>
      <c r="L113" s="36"/>
      <c r="M113" s="37"/>
      <c r="N113" s="37"/>
      <c r="O113" s="44"/>
      <c r="P113" s="44">
        <v>50</v>
      </c>
      <c r="Q113" s="47">
        <f t="shared" si="8"/>
        <v>50</v>
      </c>
      <c r="R113" s="33"/>
      <c r="S113" s="26"/>
    </row>
    <row r="114" spans="1:19" ht="12.75" hidden="1">
      <c r="A114" s="14">
        <f t="shared" si="9"/>
        <v>82</v>
      </c>
      <c r="B114" s="58"/>
      <c r="C114" s="53"/>
      <c r="D114" s="20" t="s">
        <v>49</v>
      </c>
      <c r="E114" s="127" t="s">
        <v>50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7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8"/>
        <v>35</v>
      </c>
      <c r="R114" s="48"/>
      <c r="S114" s="26"/>
    </row>
    <row r="115" spans="1:19" ht="12.75" hidden="1">
      <c r="A115" s="14">
        <f t="shared" si="9"/>
        <v>83</v>
      </c>
      <c r="B115" s="58"/>
      <c r="C115" s="53"/>
      <c r="D115" s="20"/>
      <c r="E115" s="129" t="s">
        <v>13</v>
      </c>
      <c r="F115" s="50"/>
      <c r="G115" s="50"/>
      <c r="H115" s="77">
        <f>432-22</f>
        <v>410</v>
      </c>
      <c r="I115" s="50"/>
      <c r="J115" s="37">
        <f t="shared" si="7"/>
        <v>410</v>
      </c>
      <c r="K115" s="142"/>
      <c r="L115" s="49"/>
      <c r="M115" s="50"/>
      <c r="N115" s="50"/>
      <c r="O115" s="50"/>
      <c r="P115" s="50"/>
      <c r="Q115" s="47">
        <f t="shared" si="8"/>
        <v>0</v>
      </c>
      <c r="R115" s="48"/>
      <c r="S115" s="26"/>
    </row>
    <row r="116" spans="1:19" ht="12.75" hidden="1">
      <c r="A116" s="14">
        <f t="shared" si="9"/>
        <v>84</v>
      </c>
      <c r="B116" s="58"/>
      <c r="C116" s="53"/>
      <c r="D116" s="20"/>
      <c r="E116" s="129" t="s">
        <v>14</v>
      </c>
      <c r="F116" s="37"/>
      <c r="G116" s="37"/>
      <c r="H116" s="38">
        <v>22</v>
      </c>
      <c r="I116" s="37"/>
      <c r="J116" s="37">
        <f t="shared" si="7"/>
        <v>22</v>
      </c>
      <c r="K116" s="112"/>
      <c r="L116" s="36"/>
      <c r="M116" s="37"/>
      <c r="N116" s="37"/>
      <c r="O116" s="37"/>
      <c r="P116" s="37"/>
      <c r="Q116" s="47">
        <f t="shared" si="8"/>
        <v>0</v>
      </c>
      <c r="R116" s="28"/>
      <c r="S116" s="26"/>
    </row>
    <row r="117" spans="1:19" ht="12.75" hidden="1">
      <c r="A117" s="14">
        <f t="shared" si="9"/>
        <v>85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35</v>
      </c>
      <c r="Q117" s="27">
        <f t="shared" si="8"/>
        <v>35</v>
      </c>
      <c r="R117" s="28"/>
      <c r="S117" s="41"/>
    </row>
    <row r="118" spans="1:19" ht="12.75" hidden="1">
      <c r="A118" s="14">
        <f t="shared" si="9"/>
        <v>86</v>
      </c>
      <c r="B118" s="58"/>
      <c r="C118" s="53"/>
      <c r="D118" s="20" t="s">
        <v>51</v>
      </c>
      <c r="E118" s="127" t="s">
        <v>52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7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8"/>
        <v>90</v>
      </c>
      <c r="R118" s="48"/>
      <c r="S118" s="42"/>
    </row>
    <row r="119" spans="1:19" ht="12.75" hidden="1">
      <c r="A119" s="14">
        <f t="shared" si="9"/>
        <v>87</v>
      </c>
      <c r="B119" s="58"/>
      <c r="C119" s="53"/>
      <c r="D119" s="20"/>
      <c r="E119" s="129" t="s">
        <v>13</v>
      </c>
      <c r="F119" s="50"/>
      <c r="G119" s="50"/>
      <c r="H119" s="77">
        <f>777-47</f>
        <v>730</v>
      </c>
      <c r="I119" s="50"/>
      <c r="J119" s="37">
        <f t="shared" si="7"/>
        <v>730</v>
      </c>
      <c r="K119" s="142"/>
      <c r="L119" s="49"/>
      <c r="M119" s="50"/>
      <c r="N119" s="50"/>
      <c r="O119" s="50"/>
      <c r="P119" s="50"/>
      <c r="Q119" s="60">
        <f t="shared" si="8"/>
        <v>0</v>
      </c>
      <c r="R119" s="48"/>
      <c r="S119" s="26"/>
    </row>
    <row r="120" spans="1:19" ht="12.75" hidden="1">
      <c r="A120" s="14">
        <f t="shared" si="9"/>
        <v>88</v>
      </c>
      <c r="B120" s="58"/>
      <c r="C120" s="53"/>
      <c r="D120" s="20"/>
      <c r="E120" s="129" t="s">
        <v>14</v>
      </c>
      <c r="F120" s="37"/>
      <c r="G120" s="37"/>
      <c r="H120" s="38">
        <v>47</v>
      </c>
      <c r="I120" s="37"/>
      <c r="J120" s="37">
        <f t="shared" si="7"/>
        <v>47</v>
      </c>
      <c r="K120" s="112"/>
      <c r="L120" s="36"/>
      <c r="M120" s="37"/>
      <c r="N120" s="37"/>
      <c r="O120" s="37"/>
      <c r="P120" s="37"/>
      <c r="Q120" s="27">
        <f t="shared" si="8"/>
        <v>0</v>
      </c>
      <c r="R120" s="28"/>
      <c r="S120" s="26"/>
    </row>
    <row r="121" spans="1:19" ht="12.75" hidden="1">
      <c r="A121" s="14">
        <f t="shared" si="9"/>
        <v>89</v>
      </c>
      <c r="B121" s="58"/>
      <c r="C121" s="53"/>
      <c r="D121" s="20"/>
      <c r="E121" s="129" t="s">
        <v>16</v>
      </c>
      <c r="F121" s="37"/>
      <c r="G121" s="37"/>
      <c r="H121" s="38"/>
      <c r="I121" s="37"/>
      <c r="J121" s="37">
        <f t="shared" si="7"/>
        <v>0</v>
      </c>
      <c r="K121" s="112"/>
      <c r="L121" s="36"/>
      <c r="M121" s="37"/>
      <c r="N121" s="37"/>
      <c r="O121" s="37"/>
      <c r="P121" s="37">
        <v>60</v>
      </c>
      <c r="Q121" s="60">
        <f t="shared" si="8"/>
        <v>60</v>
      </c>
      <c r="R121" s="28"/>
      <c r="S121" s="26"/>
    </row>
    <row r="122" spans="1:19" ht="12.75" hidden="1">
      <c r="A122" s="14">
        <f t="shared" si="9"/>
        <v>90</v>
      </c>
      <c r="B122" s="58"/>
      <c r="C122" s="53"/>
      <c r="D122" s="20"/>
      <c r="E122" s="129" t="s">
        <v>22</v>
      </c>
      <c r="F122" s="37"/>
      <c r="G122" s="37"/>
      <c r="H122" s="38"/>
      <c r="I122" s="37"/>
      <c r="J122" s="37">
        <f t="shared" si="7"/>
        <v>0</v>
      </c>
      <c r="K122" s="112"/>
      <c r="L122" s="36"/>
      <c r="M122" s="37">
        <v>30</v>
      </c>
      <c r="N122" s="37"/>
      <c r="O122" s="37"/>
      <c r="P122" s="40"/>
      <c r="Q122" s="27">
        <f t="shared" si="8"/>
        <v>30</v>
      </c>
      <c r="R122" s="28"/>
      <c r="S122" s="26"/>
    </row>
    <row r="123" spans="1:19" ht="12.75" hidden="1">
      <c r="A123" s="14">
        <f t="shared" si="9"/>
        <v>91</v>
      </c>
      <c r="B123" s="58"/>
      <c r="C123" s="76"/>
      <c r="D123" s="59" t="s">
        <v>53</v>
      </c>
      <c r="E123" s="125"/>
      <c r="F123" s="16"/>
      <c r="G123" s="16"/>
      <c r="H123" s="16"/>
      <c r="I123" s="16">
        <f>SUM(I124:I125)</f>
        <v>3062</v>
      </c>
      <c r="J123" s="16">
        <f t="shared" si="7"/>
        <v>3062</v>
      </c>
      <c r="K123" s="126"/>
      <c r="L123" s="51"/>
      <c r="M123" s="16"/>
      <c r="N123" s="16"/>
      <c r="O123" s="16"/>
      <c r="P123" s="16"/>
      <c r="Q123" s="17">
        <f t="shared" si="8"/>
        <v>0</v>
      </c>
      <c r="R123" s="18"/>
      <c r="S123" s="52"/>
    </row>
    <row r="124" spans="1:19" ht="12.75" hidden="1">
      <c r="A124" s="14">
        <f t="shared" si="9"/>
        <v>92</v>
      </c>
      <c r="B124" s="143"/>
      <c r="C124" s="53" t="s">
        <v>11</v>
      </c>
      <c r="D124" s="20" t="s">
        <v>12</v>
      </c>
      <c r="E124" s="129" t="s">
        <v>54</v>
      </c>
      <c r="F124" s="55"/>
      <c r="G124" s="55"/>
      <c r="H124" s="55"/>
      <c r="I124" s="55">
        <v>1155</v>
      </c>
      <c r="J124" s="37">
        <f t="shared" si="7"/>
        <v>1155</v>
      </c>
      <c r="K124" s="126"/>
      <c r="L124" s="54"/>
      <c r="M124" s="55"/>
      <c r="N124" s="55"/>
      <c r="O124" s="55"/>
      <c r="P124" s="55"/>
      <c r="Q124" s="27">
        <f t="shared" si="8"/>
        <v>0</v>
      </c>
      <c r="R124" s="18"/>
      <c r="S124" s="26"/>
    </row>
    <row r="125" spans="1:19" ht="12.75" hidden="1">
      <c r="A125" s="14">
        <f t="shared" si="9"/>
        <v>93</v>
      </c>
      <c r="B125" s="143"/>
      <c r="C125" s="53" t="s">
        <v>11</v>
      </c>
      <c r="D125" s="20" t="s">
        <v>17</v>
      </c>
      <c r="E125" s="129" t="s">
        <v>55</v>
      </c>
      <c r="F125" s="55"/>
      <c r="G125" s="55"/>
      <c r="H125" s="55"/>
      <c r="I125" s="55">
        <v>1907</v>
      </c>
      <c r="J125" s="37">
        <f t="shared" si="7"/>
        <v>1907</v>
      </c>
      <c r="K125" s="126"/>
      <c r="L125" s="54"/>
      <c r="M125" s="55"/>
      <c r="N125" s="55"/>
      <c r="O125" s="55"/>
      <c r="P125" s="55"/>
      <c r="Q125" s="27">
        <f t="shared" si="8"/>
        <v>0</v>
      </c>
      <c r="R125" s="18"/>
      <c r="S125" s="26"/>
    </row>
    <row r="126" spans="1:19" ht="12.75">
      <c r="A126" s="161"/>
      <c r="B126" s="169"/>
      <c r="C126" s="169"/>
      <c r="D126" s="240"/>
      <c r="E126" s="241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2"/>
    </row>
    <row r="127" spans="1:19" ht="33" customHeight="1">
      <c r="A127" s="161"/>
      <c r="B127" s="169"/>
      <c r="C127" s="169"/>
      <c r="D127" s="240"/>
      <c r="E127" s="340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2"/>
    </row>
    <row r="128" spans="2:13" ht="18.75">
      <c r="B128" s="107" t="s">
        <v>209</v>
      </c>
      <c r="C128" s="108"/>
      <c r="D128" s="108"/>
      <c r="E128" s="108"/>
      <c r="M128" t="s">
        <v>338</v>
      </c>
    </row>
    <row r="129" ht="8.25" customHeight="1" thickBot="1"/>
    <row r="130" spans="1:19" ht="13.5" customHeight="1" thickBot="1">
      <c r="A130" s="268"/>
      <c r="B130" s="239"/>
      <c r="C130" s="239"/>
      <c r="D130" s="239"/>
      <c r="E130" s="547" t="s">
        <v>365</v>
      </c>
      <c r="F130" s="548"/>
      <c r="G130" s="548"/>
      <c r="H130" s="548"/>
      <c r="I130" s="548"/>
      <c r="J130" s="548"/>
      <c r="K130" s="548"/>
      <c r="L130" s="548"/>
      <c r="M130" s="548"/>
      <c r="N130" s="548"/>
      <c r="O130" s="549"/>
      <c r="P130" s="239"/>
      <c r="Q130" s="104"/>
      <c r="R130" s="310"/>
      <c r="S130" s="556" t="s">
        <v>366</v>
      </c>
    </row>
    <row r="131" spans="1:19" ht="18.75" customHeight="1">
      <c r="A131" s="85"/>
      <c r="B131" s="86"/>
      <c r="C131" s="87"/>
      <c r="D131" s="88"/>
      <c r="E131" s="89"/>
      <c r="F131" s="559" t="s">
        <v>2</v>
      </c>
      <c r="G131" s="560"/>
      <c r="H131" s="560"/>
      <c r="I131" s="560"/>
      <c r="J131" s="561"/>
      <c r="K131" s="10"/>
      <c r="L131" s="562" t="s">
        <v>3</v>
      </c>
      <c r="M131" s="563"/>
      <c r="N131" s="563"/>
      <c r="O131" s="563"/>
      <c r="P131" s="563"/>
      <c r="Q131" s="564"/>
      <c r="R131" s="10"/>
      <c r="S131" s="557"/>
    </row>
    <row r="132" spans="1:19" ht="12.75">
      <c r="A132" s="90"/>
      <c r="B132" s="91" t="s">
        <v>95</v>
      </c>
      <c r="C132" s="92" t="s">
        <v>5</v>
      </c>
      <c r="D132" s="569" t="s">
        <v>6</v>
      </c>
      <c r="E132" s="572"/>
      <c r="F132" s="572"/>
      <c r="G132" s="572"/>
      <c r="H132" s="572"/>
      <c r="I132" s="572"/>
      <c r="J132" s="573"/>
      <c r="K132" s="11"/>
      <c r="L132" s="574"/>
      <c r="M132" s="575"/>
      <c r="N132" s="575"/>
      <c r="O132" s="575"/>
      <c r="P132" s="575"/>
      <c r="Q132" s="576"/>
      <c r="R132" s="11"/>
      <c r="S132" s="557"/>
    </row>
    <row r="133" spans="1:19" ht="12.75">
      <c r="A133" s="93"/>
      <c r="B133" s="94" t="s">
        <v>97</v>
      </c>
      <c r="C133" s="95" t="s">
        <v>8</v>
      </c>
      <c r="D133" s="96"/>
      <c r="E133" s="97" t="s">
        <v>9</v>
      </c>
      <c r="F133" s="577">
        <v>610</v>
      </c>
      <c r="G133" s="539">
        <v>620</v>
      </c>
      <c r="H133" s="539">
        <v>630</v>
      </c>
      <c r="I133" s="539">
        <v>640</v>
      </c>
      <c r="J133" s="541" t="s">
        <v>10</v>
      </c>
      <c r="K133" s="12"/>
      <c r="L133" s="536">
        <v>711</v>
      </c>
      <c r="M133" s="539">
        <v>713</v>
      </c>
      <c r="N133" s="539">
        <v>714</v>
      </c>
      <c r="O133" s="539">
        <v>716</v>
      </c>
      <c r="P133" s="565">
        <v>717</v>
      </c>
      <c r="Q133" s="541" t="s">
        <v>10</v>
      </c>
      <c r="R133" s="12"/>
      <c r="S133" s="557"/>
    </row>
    <row r="134" spans="1:19" ht="13.5" thickBot="1">
      <c r="A134" s="98"/>
      <c r="B134" s="99" t="s">
        <v>96</v>
      </c>
      <c r="C134" s="100"/>
      <c r="D134" s="101"/>
      <c r="E134" s="102"/>
      <c r="F134" s="578"/>
      <c r="G134" s="540"/>
      <c r="H134" s="540"/>
      <c r="I134" s="540"/>
      <c r="J134" s="542"/>
      <c r="K134" s="12"/>
      <c r="L134" s="571"/>
      <c r="M134" s="540"/>
      <c r="N134" s="540"/>
      <c r="O134" s="540"/>
      <c r="P134" s="540"/>
      <c r="Q134" s="542"/>
      <c r="R134" s="12"/>
      <c r="S134" s="558"/>
    </row>
    <row r="135" spans="1:19" ht="15.75" thickTop="1">
      <c r="A135" s="105">
        <v>1</v>
      </c>
      <c r="B135" s="118" t="s">
        <v>210</v>
      </c>
      <c r="C135" s="119"/>
      <c r="D135" s="120"/>
      <c r="E135" s="244"/>
      <c r="F135" s="248">
        <v>69500</v>
      </c>
      <c r="G135" s="110">
        <v>26500</v>
      </c>
      <c r="H135" s="110">
        <v>23130</v>
      </c>
      <c r="I135" s="110"/>
      <c r="J135" s="110">
        <v>119130</v>
      </c>
      <c r="K135" s="121"/>
      <c r="L135" s="109"/>
      <c r="M135" s="110"/>
      <c r="N135" s="110"/>
      <c r="O135" s="110"/>
      <c r="P135" s="110"/>
      <c r="Q135" s="243"/>
      <c r="R135" s="13"/>
      <c r="S135" s="110">
        <v>119130</v>
      </c>
    </row>
    <row r="136" spans="1:19" ht="12.75">
      <c r="A136" s="14">
        <f aca="true" t="shared" si="10" ref="A136:A142">A135+1</f>
        <v>2</v>
      </c>
      <c r="B136" s="150" t="s">
        <v>211</v>
      </c>
      <c r="C136" s="151" t="s">
        <v>212</v>
      </c>
      <c r="D136" s="152"/>
      <c r="E136" s="245"/>
      <c r="F136" s="249"/>
      <c r="G136" s="249"/>
      <c r="H136" s="249"/>
      <c r="I136" s="249"/>
      <c r="J136" s="249"/>
      <c r="K136" s="144"/>
      <c r="L136" s="79"/>
      <c r="M136" s="153"/>
      <c r="N136" s="153"/>
      <c r="O136" s="153"/>
      <c r="P136" s="153"/>
      <c r="Q136" s="154"/>
      <c r="R136" s="15"/>
      <c r="S136" s="249"/>
    </row>
    <row r="137" spans="1:19" ht="12.75">
      <c r="A137" s="14">
        <f t="shared" si="10"/>
        <v>3</v>
      </c>
      <c r="B137" s="76"/>
      <c r="C137" s="76"/>
      <c r="D137" s="59"/>
      <c r="E137" s="246" t="s">
        <v>301</v>
      </c>
      <c r="F137" s="51"/>
      <c r="G137" s="16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16"/>
    </row>
    <row r="138" spans="1:19" ht="12.75">
      <c r="A138" s="14">
        <f t="shared" si="10"/>
        <v>4</v>
      </c>
      <c r="B138" s="58"/>
      <c r="C138" s="53"/>
      <c r="D138" s="20"/>
      <c r="E138" s="360" t="s">
        <v>302</v>
      </c>
      <c r="F138" s="362">
        <v>69500</v>
      </c>
      <c r="G138" s="361">
        <v>26500</v>
      </c>
      <c r="H138" s="23"/>
      <c r="I138" s="22"/>
      <c r="J138" s="23">
        <v>96000</v>
      </c>
      <c r="K138" s="128"/>
      <c r="L138" s="21"/>
      <c r="M138" s="22"/>
      <c r="N138" s="22"/>
      <c r="O138" s="22"/>
      <c r="P138" s="22"/>
      <c r="Q138" s="24"/>
      <c r="R138" s="25"/>
      <c r="S138" s="23">
        <v>96000</v>
      </c>
    </row>
    <row r="139" spans="1:19" ht="12.75">
      <c r="A139" s="14">
        <f t="shared" si="10"/>
        <v>5</v>
      </c>
      <c r="B139" s="58"/>
      <c r="C139" s="53"/>
      <c r="D139" s="20"/>
      <c r="E139" s="247" t="s">
        <v>323</v>
      </c>
      <c r="F139" s="21"/>
      <c r="G139" s="22"/>
      <c r="H139" s="361">
        <v>12000</v>
      </c>
      <c r="I139" s="361"/>
      <c r="J139" s="22">
        <v>12000</v>
      </c>
      <c r="K139" s="128"/>
      <c r="L139" s="21"/>
      <c r="M139" s="22"/>
      <c r="N139" s="22"/>
      <c r="O139" s="22"/>
      <c r="P139" s="22"/>
      <c r="Q139" s="24"/>
      <c r="R139" s="25"/>
      <c r="S139" s="22">
        <v>12000</v>
      </c>
    </row>
    <row r="140" spans="1:19" ht="12.75">
      <c r="A140" s="14">
        <f t="shared" si="10"/>
        <v>6</v>
      </c>
      <c r="B140" s="58"/>
      <c r="C140" s="53"/>
      <c r="D140" s="20"/>
      <c r="E140" s="247" t="s">
        <v>215</v>
      </c>
      <c r="F140" s="36"/>
      <c r="G140" s="37"/>
      <c r="H140" s="37">
        <v>2800</v>
      </c>
      <c r="I140" s="37"/>
      <c r="J140" s="50">
        <v>2800</v>
      </c>
      <c r="K140" s="112"/>
      <c r="L140" s="36"/>
      <c r="M140" s="37"/>
      <c r="N140" s="37"/>
      <c r="O140" s="37"/>
      <c r="P140" s="37"/>
      <c r="Q140" s="24"/>
      <c r="R140" s="28"/>
      <c r="S140" s="50">
        <v>2800</v>
      </c>
    </row>
    <row r="141" spans="1:19" ht="12.75">
      <c r="A141" s="14">
        <f t="shared" si="10"/>
        <v>7</v>
      </c>
      <c r="B141" s="58"/>
      <c r="C141" s="53"/>
      <c r="D141" s="20"/>
      <c r="E141" s="247" t="s">
        <v>216</v>
      </c>
      <c r="F141" s="36"/>
      <c r="G141" s="37"/>
      <c r="H141" s="37">
        <v>1330</v>
      </c>
      <c r="I141" s="37"/>
      <c r="J141" s="50">
        <v>1330</v>
      </c>
      <c r="K141" s="112"/>
      <c r="L141" s="36"/>
      <c r="M141" s="37"/>
      <c r="N141" s="37"/>
      <c r="O141" s="37"/>
      <c r="P141" s="37"/>
      <c r="Q141" s="24"/>
      <c r="R141" s="28"/>
      <c r="S141" s="50">
        <v>1330</v>
      </c>
    </row>
    <row r="142" spans="1:19" ht="12.75">
      <c r="A142" s="14">
        <f t="shared" si="10"/>
        <v>8</v>
      </c>
      <c r="B142" s="58"/>
      <c r="C142" s="53"/>
      <c r="D142" s="20"/>
      <c r="E142" s="247" t="s">
        <v>217</v>
      </c>
      <c r="F142" s="36"/>
      <c r="G142" s="37"/>
      <c r="H142" s="37">
        <v>2500</v>
      </c>
      <c r="I142" s="37"/>
      <c r="J142" s="50">
        <v>2500</v>
      </c>
      <c r="K142" s="112"/>
      <c r="L142" s="36"/>
      <c r="M142" s="37"/>
      <c r="N142" s="37"/>
      <c r="O142" s="37"/>
      <c r="P142" s="37"/>
      <c r="Q142" s="24"/>
      <c r="R142" s="28"/>
      <c r="S142" s="50">
        <v>2500</v>
      </c>
    </row>
    <row r="143" spans="1:19" ht="12.75">
      <c r="A143" s="14">
        <v>9</v>
      </c>
      <c r="B143" s="58"/>
      <c r="C143" s="53"/>
      <c r="D143" s="20"/>
      <c r="E143" s="247" t="s">
        <v>218</v>
      </c>
      <c r="F143" s="36"/>
      <c r="G143" s="37"/>
      <c r="H143" s="37">
        <v>4500</v>
      </c>
      <c r="I143" s="37"/>
      <c r="J143" s="50">
        <v>4500</v>
      </c>
      <c r="K143" s="112"/>
      <c r="L143" s="36"/>
      <c r="M143" s="37"/>
      <c r="N143" s="37"/>
      <c r="O143" s="37"/>
      <c r="P143" s="37"/>
      <c r="Q143" s="24"/>
      <c r="R143" s="28"/>
      <c r="S143" s="50">
        <v>4500</v>
      </c>
    </row>
    <row r="144" spans="1:19" ht="13.5" thickBot="1">
      <c r="A144" s="256">
        <v>10</v>
      </c>
      <c r="B144" s="257"/>
      <c r="C144" s="258"/>
      <c r="D144" s="259"/>
      <c r="E144" s="260" t="s">
        <v>298</v>
      </c>
      <c r="F144" s="261"/>
      <c r="G144" s="262"/>
      <c r="H144" s="274"/>
      <c r="I144" s="267"/>
      <c r="J144" s="275"/>
      <c r="K144" s="264"/>
      <c r="L144" s="261"/>
      <c r="M144" s="262"/>
      <c r="N144" s="262"/>
      <c r="O144" s="262"/>
      <c r="P144" s="262"/>
      <c r="Q144" s="265"/>
      <c r="R144" s="266"/>
      <c r="S144" s="275"/>
    </row>
    <row r="145" spans="1:19" ht="141" customHeight="1">
      <c r="A145" s="161"/>
      <c r="B145" s="169"/>
      <c r="C145" s="169"/>
      <c r="D145" s="240"/>
      <c r="E145" s="241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2"/>
    </row>
    <row r="146" spans="1:19" ht="13.5" customHeight="1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  <c r="L146" s="178"/>
      <c r="M146" s="226"/>
      <c r="N146" s="226"/>
      <c r="O146" s="226"/>
      <c r="P146" s="226"/>
      <c r="Q146" s="226"/>
      <c r="R146" s="9"/>
      <c r="S146" s="635"/>
    </row>
    <row r="147" spans="1:19" ht="18.75">
      <c r="A147" s="227"/>
      <c r="B147" s="228"/>
      <c r="C147" s="229"/>
      <c r="D147" s="96"/>
      <c r="E147" s="230"/>
      <c r="F147" s="636"/>
      <c r="G147" s="636"/>
      <c r="H147" s="636"/>
      <c r="I147" s="636"/>
      <c r="J147" s="636"/>
      <c r="K147" s="10"/>
      <c r="L147" s="636"/>
      <c r="M147" s="636"/>
      <c r="N147" s="636"/>
      <c r="O147" s="636"/>
      <c r="P147" s="636"/>
      <c r="Q147" s="636"/>
      <c r="R147" s="10"/>
      <c r="S147" s="635"/>
    </row>
    <row r="148" spans="1:19" ht="12.75">
      <c r="A148" s="227"/>
      <c r="B148" s="231"/>
      <c r="C148" s="96"/>
      <c r="D148" s="637"/>
      <c r="E148" s="637"/>
      <c r="F148" s="637"/>
      <c r="G148" s="637"/>
      <c r="H148" s="637"/>
      <c r="I148" s="637"/>
      <c r="J148" s="637"/>
      <c r="K148" s="11"/>
      <c r="L148" s="637"/>
      <c r="M148" s="637"/>
      <c r="N148" s="637"/>
      <c r="O148" s="637"/>
      <c r="P148" s="637"/>
      <c r="Q148" s="637"/>
      <c r="R148" s="11"/>
      <c r="S148" s="635"/>
    </row>
    <row r="149" spans="1:19" ht="12.75">
      <c r="A149" s="227"/>
      <c r="B149" s="231"/>
      <c r="C149" s="96"/>
      <c r="D149" s="96"/>
      <c r="E149" s="230"/>
      <c r="F149" s="631"/>
      <c r="G149" s="631"/>
      <c r="H149" s="631"/>
      <c r="I149" s="631"/>
      <c r="J149" s="631"/>
      <c r="K149" s="12"/>
      <c r="L149" s="630"/>
      <c r="M149" s="631"/>
      <c r="N149" s="631"/>
      <c r="O149" s="631"/>
      <c r="P149" s="631"/>
      <c r="Q149" s="631"/>
      <c r="R149" s="12"/>
      <c r="S149" s="635"/>
    </row>
    <row r="150" spans="1:19" ht="12.75">
      <c r="A150" s="227"/>
      <c r="B150" s="231"/>
      <c r="C150" s="96"/>
      <c r="D150" s="96"/>
      <c r="E150" s="230"/>
      <c r="F150" s="631"/>
      <c r="G150" s="631"/>
      <c r="H150" s="631"/>
      <c r="I150" s="631"/>
      <c r="J150" s="631"/>
      <c r="K150" s="12"/>
      <c r="L150" s="630"/>
      <c r="M150" s="631"/>
      <c r="N150" s="631"/>
      <c r="O150" s="631"/>
      <c r="P150" s="631"/>
      <c r="Q150" s="631"/>
      <c r="R150" s="12"/>
      <c r="S150" s="635"/>
    </row>
    <row r="151" spans="1:21" s="32" customFormat="1" ht="12.75" customHeight="1" hidden="1">
      <c r="A151" s="232">
        <v>1</v>
      </c>
      <c r="B151" s="233" t="s">
        <v>210</v>
      </c>
      <c r="C151" s="234"/>
      <c r="D151" s="235"/>
      <c r="E151" s="235"/>
      <c r="F151" s="236"/>
      <c r="G151" s="236"/>
      <c r="H151" s="236"/>
      <c r="I151" s="236"/>
      <c r="J151" s="236"/>
      <c r="K151" s="13"/>
      <c r="L151" s="237"/>
      <c r="M151" s="236"/>
      <c r="N151" s="236"/>
      <c r="O151" s="236"/>
      <c r="P151" s="236"/>
      <c r="Q151" s="236"/>
      <c r="R151" s="13"/>
      <c r="S151" s="236"/>
      <c r="T151" s="5"/>
      <c r="U151" s="5"/>
    </row>
    <row r="152" spans="1:21" s="32" customFormat="1" ht="12.75" customHeight="1" hidden="1">
      <c r="A152" s="161">
        <f aca="true" t="shared" si="11" ref="A152:A186">A151+1</f>
        <v>2</v>
      </c>
      <c r="B152" s="238" t="s">
        <v>211</v>
      </c>
      <c r="C152" s="164" t="s">
        <v>212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1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1"/>
        <v>4</v>
      </c>
      <c r="B154" s="168"/>
      <c r="C154" s="169"/>
      <c r="D154" s="170"/>
      <c r="E154" s="171" t="s">
        <v>213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124</v>
      </c>
      <c r="T154" s="5"/>
      <c r="U154" s="5"/>
    </row>
    <row r="155" spans="1:21" s="32" customFormat="1" ht="18.75" customHeight="1" hidden="1">
      <c r="A155" s="161">
        <f t="shared" si="11"/>
        <v>5</v>
      </c>
      <c r="B155" s="168"/>
      <c r="C155" s="169"/>
      <c r="D155" s="170"/>
      <c r="E155" s="173" t="s">
        <v>214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1"/>
        <v>6</v>
      </c>
      <c r="B156" s="168"/>
      <c r="C156" s="169"/>
      <c r="D156" s="170"/>
      <c r="E156" s="173" t="s">
        <v>215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1"/>
        <v>7</v>
      </c>
      <c r="B157" s="168"/>
      <c r="C157" s="169"/>
      <c r="D157" s="170"/>
      <c r="E157" s="173" t="s">
        <v>216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1"/>
        <v>8</v>
      </c>
      <c r="B158" s="168"/>
      <c r="C158" s="169"/>
      <c r="D158" s="170"/>
      <c r="E158" s="173" t="s">
        <v>217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1"/>
        <v>9</v>
      </c>
      <c r="B159" s="168"/>
      <c r="C159" s="169"/>
      <c r="D159" s="170" t="s">
        <v>17</v>
      </c>
      <c r="E159" s="171" t="s">
        <v>18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2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3" ref="Q159:Q186">SUM(L159:P159)</f>
        <v>85</v>
      </c>
      <c r="R159" s="25"/>
      <c r="S159" s="31">
        <f aca="true" t="shared" si="14" ref="S159:S186">J159+Q159</f>
        <v>2962</v>
      </c>
    </row>
    <row r="160" spans="1:19" ht="6" customHeight="1" hidden="1" thickBot="1">
      <c r="A160" s="161">
        <f t="shared" si="11"/>
        <v>10</v>
      </c>
      <c r="B160" s="168"/>
      <c r="C160" s="169"/>
      <c r="D160" s="170"/>
      <c r="E160" s="173" t="s">
        <v>13</v>
      </c>
      <c r="F160" s="25"/>
      <c r="G160" s="25"/>
      <c r="H160" s="174">
        <f>636-36-113+1</f>
        <v>488</v>
      </c>
      <c r="I160" s="25"/>
      <c r="J160" s="28">
        <f t="shared" si="12"/>
        <v>488</v>
      </c>
      <c r="K160" s="25"/>
      <c r="L160" s="25"/>
      <c r="M160" s="25"/>
      <c r="N160" s="25"/>
      <c r="O160" s="25"/>
      <c r="P160" s="25"/>
      <c r="Q160" s="25">
        <f t="shared" si="13"/>
        <v>0</v>
      </c>
      <c r="R160" s="25"/>
      <c r="S160" s="31">
        <f t="shared" si="14"/>
        <v>488</v>
      </c>
    </row>
    <row r="161" spans="1:19" ht="13.5" customHeight="1" hidden="1" thickBot="1">
      <c r="A161" s="161">
        <f t="shared" si="11"/>
        <v>11</v>
      </c>
      <c r="B161" s="168"/>
      <c r="C161" s="169"/>
      <c r="D161" s="170"/>
      <c r="E161" s="173" t="s">
        <v>14</v>
      </c>
      <c r="F161" s="28"/>
      <c r="G161" s="28"/>
      <c r="H161" s="174">
        <v>36</v>
      </c>
      <c r="I161" s="28"/>
      <c r="J161" s="28">
        <f t="shared" si="12"/>
        <v>36</v>
      </c>
      <c r="K161" s="28"/>
      <c r="L161" s="28"/>
      <c r="M161" s="28"/>
      <c r="N161" s="28"/>
      <c r="O161" s="28"/>
      <c r="P161" s="28"/>
      <c r="Q161" s="25">
        <f t="shared" si="13"/>
        <v>0</v>
      </c>
      <c r="R161" s="28"/>
      <c r="S161" s="31">
        <f t="shared" si="14"/>
        <v>36</v>
      </c>
    </row>
    <row r="162" spans="1:19" ht="15.75" customHeight="1" hidden="1">
      <c r="A162" s="161">
        <f t="shared" si="11"/>
        <v>12</v>
      </c>
      <c r="B162" s="168"/>
      <c r="C162" s="169"/>
      <c r="D162" s="170"/>
      <c r="E162" s="173" t="s">
        <v>15</v>
      </c>
      <c r="F162" s="28"/>
      <c r="G162" s="28"/>
      <c r="H162" s="174">
        <f>91+22</f>
        <v>113</v>
      </c>
      <c r="I162" s="28"/>
      <c r="J162" s="28">
        <f t="shared" si="12"/>
        <v>113</v>
      </c>
      <c r="K162" s="28"/>
      <c r="L162" s="28"/>
      <c r="M162" s="28"/>
      <c r="N162" s="28"/>
      <c r="O162" s="28"/>
      <c r="P162" s="28"/>
      <c r="Q162" s="25">
        <f t="shared" si="13"/>
        <v>0</v>
      </c>
      <c r="R162" s="28"/>
      <c r="S162" s="31">
        <f t="shared" si="14"/>
        <v>113</v>
      </c>
    </row>
    <row r="163" spans="1:19" ht="12.75" customHeight="1" hidden="1">
      <c r="A163" s="161">
        <f t="shared" si="11"/>
        <v>13</v>
      </c>
      <c r="B163" s="168"/>
      <c r="C163" s="169"/>
      <c r="D163" s="170"/>
      <c r="E163" s="173" t="s">
        <v>16</v>
      </c>
      <c r="F163" s="28"/>
      <c r="G163" s="28"/>
      <c r="H163" s="174"/>
      <c r="I163" s="28"/>
      <c r="J163" s="28">
        <f t="shared" si="12"/>
        <v>0</v>
      </c>
      <c r="K163" s="28"/>
      <c r="L163" s="28"/>
      <c r="M163" s="28"/>
      <c r="N163" s="28"/>
      <c r="O163" s="28"/>
      <c r="P163" s="28">
        <v>85</v>
      </c>
      <c r="Q163" s="25">
        <f t="shared" si="13"/>
        <v>85</v>
      </c>
      <c r="R163" s="28"/>
      <c r="S163" s="31">
        <f t="shared" si="14"/>
        <v>85</v>
      </c>
    </row>
    <row r="164" spans="1:19" ht="12.75" customHeight="1" hidden="1">
      <c r="A164" s="161">
        <f t="shared" si="11"/>
        <v>14</v>
      </c>
      <c r="B164" s="168"/>
      <c r="C164" s="169"/>
      <c r="D164" s="170" t="s">
        <v>19</v>
      </c>
      <c r="E164" s="171" t="s">
        <v>20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2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3"/>
        <v>230</v>
      </c>
      <c r="R164" s="25"/>
      <c r="S164" s="31">
        <f t="shared" si="14"/>
        <v>4175</v>
      </c>
    </row>
    <row r="165" spans="1:19" ht="9.75" customHeight="1" hidden="1" thickBot="1">
      <c r="A165" s="161">
        <f t="shared" si="11"/>
        <v>15</v>
      </c>
      <c r="B165" s="168"/>
      <c r="C165" s="169"/>
      <c r="D165" s="170"/>
      <c r="E165" s="173" t="s">
        <v>13</v>
      </c>
      <c r="F165" s="25"/>
      <c r="G165" s="25"/>
      <c r="H165" s="174">
        <f>1195-44</f>
        <v>1151</v>
      </c>
      <c r="I165" s="25"/>
      <c r="J165" s="28">
        <f t="shared" si="12"/>
        <v>1151</v>
      </c>
      <c r="K165" s="25"/>
      <c r="L165" s="25"/>
      <c r="M165" s="25"/>
      <c r="N165" s="25"/>
      <c r="O165" s="25"/>
      <c r="P165" s="25"/>
      <c r="Q165" s="25">
        <f t="shared" si="13"/>
        <v>0</v>
      </c>
      <c r="R165" s="25"/>
      <c r="S165" s="31">
        <f t="shared" si="14"/>
        <v>1151</v>
      </c>
    </row>
    <row r="166" spans="1:19" ht="12.75" customHeight="1" hidden="1">
      <c r="A166" s="161">
        <f t="shared" si="11"/>
        <v>16</v>
      </c>
      <c r="B166" s="168"/>
      <c r="C166" s="169"/>
      <c r="D166" s="170"/>
      <c r="E166" s="173" t="s">
        <v>14</v>
      </c>
      <c r="F166" s="28"/>
      <c r="G166" s="28"/>
      <c r="H166" s="174">
        <v>44</v>
      </c>
      <c r="I166" s="28"/>
      <c r="J166" s="28">
        <f t="shared" si="12"/>
        <v>44</v>
      </c>
      <c r="K166" s="28"/>
      <c r="L166" s="28"/>
      <c r="M166" s="28"/>
      <c r="N166" s="28"/>
      <c r="O166" s="28"/>
      <c r="P166" s="175"/>
      <c r="Q166" s="25">
        <f t="shared" si="13"/>
        <v>0</v>
      </c>
      <c r="R166" s="28"/>
      <c r="S166" s="31">
        <f t="shared" si="14"/>
        <v>44</v>
      </c>
    </row>
    <row r="167" spans="1:19" ht="12.75" customHeight="1" hidden="1">
      <c r="A167" s="161">
        <f t="shared" si="11"/>
        <v>17</v>
      </c>
      <c r="B167" s="168"/>
      <c r="C167" s="169"/>
      <c r="D167" s="170"/>
      <c r="E167" s="173" t="s">
        <v>21</v>
      </c>
      <c r="F167" s="28"/>
      <c r="G167" s="28"/>
      <c r="H167" s="174"/>
      <c r="I167" s="28"/>
      <c r="J167" s="28">
        <f t="shared" si="12"/>
        <v>0</v>
      </c>
      <c r="K167" s="28"/>
      <c r="L167" s="28"/>
      <c r="M167" s="28"/>
      <c r="N167" s="28"/>
      <c r="O167" s="28"/>
      <c r="P167" s="175">
        <v>140</v>
      </c>
      <c r="Q167" s="25">
        <f t="shared" si="13"/>
        <v>140</v>
      </c>
      <c r="R167" s="28"/>
      <c r="S167" s="31">
        <f t="shared" si="14"/>
        <v>140</v>
      </c>
    </row>
    <row r="168" spans="1:19" ht="12.75" customHeight="1" hidden="1">
      <c r="A168" s="161">
        <f t="shared" si="11"/>
        <v>18</v>
      </c>
      <c r="B168" s="168"/>
      <c r="C168" s="169"/>
      <c r="D168" s="170"/>
      <c r="E168" s="173" t="s">
        <v>16</v>
      </c>
      <c r="F168" s="28"/>
      <c r="G168" s="28"/>
      <c r="H168" s="174"/>
      <c r="I168" s="28"/>
      <c r="J168" s="28">
        <f t="shared" si="12"/>
        <v>0</v>
      </c>
      <c r="K168" s="28"/>
      <c r="L168" s="28"/>
      <c r="M168" s="28"/>
      <c r="N168" s="28"/>
      <c r="O168" s="28"/>
      <c r="P168" s="175">
        <v>60</v>
      </c>
      <c r="Q168" s="25">
        <f t="shared" si="13"/>
        <v>60</v>
      </c>
      <c r="R168" s="28"/>
      <c r="S168" s="31">
        <f t="shared" si="14"/>
        <v>60</v>
      </c>
    </row>
    <row r="169" spans="1:19" ht="12.75" customHeight="1" hidden="1">
      <c r="A169" s="161">
        <f t="shared" si="11"/>
        <v>19</v>
      </c>
      <c r="B169" s="168"/>
      <c r="C169" s="169"/>
      <c r="D169" s="170"/>
      <c r="E169" s="173" t="s">
        <v>22</v>
      </c>
      <c r="F169" s="28"/>
      <c r="G169" s="28"/>
      <c r="H169" s="174"/>
      <c r="I169" s="28"/>
      <c r="J169" s="28">
        <f t="shared" si="12"/>
        <v>0</v>
      </c>
      <c r="K169" s="28"/>
      <c r="L169" s="28"/>
      <c r="M169" s="28">
        <v>30</v>
      </c>
      <c r="N169" s="28"/>
      <c r="O169" s="28"/>
      <c r="P169" s="175"/>
      <c r="Q169" s="25">
        <f t="shared" si="13"/>
        <v>30</v>
      </c>
      <c r="R169" s="28"/>
      <c r="S169" s="31">
        <f t="shared" si="14"/>
        <v>30</v>
      </c>
    </row>
    <row r="170" spans="1:19" ht="12.75" customHeight="1" hidden="1">
      <c r="A170" s="161">
        <f t="shared" si="11"/>
        <v>20</v>
      </c>
      <c r="B170" s="168"/>
      <c r="C170" s="169"/>
      <c r="D170" s="170" t="s">
        <v>23</v>
      </c>
      <c r="E170" s="171" t="s">
        <v>24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2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3"/>
        <v>85</v>
      </c>
      <c r="R170" s="25"/>
      <c r="S170" s="31">
        <f t="shared" si="14"/>
        <v>2902</v>
      </c>
    </row>
    <row r="171" spans="1:19" ht="12.75" customHeight="1" hidden="1">
      <c r="A171" s="161">
        <f t="shared" si="11"/>
        <v>21</v>
      </c>
      <c r="B171" s="168"/>
      <c r="C171" s="169"/>
      <c r="D171" s="170"/>
      <c r="E171" s="173" t="s">
        <v>13</v>
      </c>
      <c r="F171" s="25"/>
      <c r="G171" s="25"/>
      <c r="H171" s="174">
        <f>766-36+1</f>
        <v>731</v>
      </c>
      <c r="I171" s="25"/>
      <c r="J171" s="28">
        <f t="shared" si="12"/>
        <v>731</v>
      </c>
      <c r="K171" s="25"/>
      <c r="L171" s="25"/>
      <c r="M171" s="25"/>
      <c r="N171" s="25"/>
      <c r="O171" s="25"/>
      <c r="P171" s="176"/>
      <c r="Q171" s="25">
        <f t="shared" si="13"/>
        <v>0</v>
      </c>
      <c r="R171" s="25"/>
      <c r="S171" s="31">
        <f t="shared" si="14"/>
        <v>731</v>
      </c>
    </row>
    <row r="172" spans="1:19" ht="12.75" customHeight="1" hidden="1">
      <c r="A172" s="161">
        <f t="shared" si="11"/>
        <v>22</v>
      </c>
      <c r="B172" s="168"/>
      <c r="C172" s="169"/>
      <c r="D172" s="170"/>
      <c r="E172" s="173" t="s">
        <v>14</v>
      </c>
      <c r="F172" s="28"/>
      <c r="G172" s="28"/>
      <c r="H172" s="174">
        <v>36</v>
      </c>
      <c r="I172" s="28"/>
      <c r="J172" s="28">
        <f t="shared" si="12"/>
        <v>36</v>
      </c>
      <c r="K172" s="28"/>
      <c r="L172" s="28"/>
      <c r="M172" s="28"/>
      <c r="N172" s="28"/>
      <c r="O172" s="28"/>
      <c r="P172" s="175"/>
      <c r="Q172" s="28">
        <f t="shared" si="13"/>
        <v>0</v>
      </c>
      <c r="R172" s="28"/>
      <c r="S172" s="31">
        <f t="shared" si="14"/>
        <v>36</v>
      </c>
    </row>
    <row r="173" spans="1:19" ht="12.75" customHeight="1" hidden="1">
      <c r="A173" s="161">
        <f t="shared" si="11"/>
        <v>23</v>
      </c>
      <c r="B173" s="168"/>
      <c r="C173" s="169"/>
      <c r="D173" s="170"/>
      <c r="E173" s="173" t="s">
        <v>16</v>
      </c>
      <c r="F173" s="28"/>
      <c r="G173" s="28"/>
      <c r="H173" s="174"/>
      <c r="I173" s="28"/>
      <c r="J173" s="28">
        <f t="shared" si="12"/>
        <v>0</v>
      </c>
      <c r="K173" s="28"/>
      <c r="L173" s="28"/>
      <c r="M173" s="28"/>
      <c r="N173" s="28"/>
      <c r="O173" s="28"/>
      <c r="P173" s="175">
        <v>85</v>
      </c>
      <c r="Q173" s="28">
        <f t="shared" si="13"/>
        <v>85</v>
      </c>
      <c r="R173" s="28"/>
      <c r="S173" s="31">
        <f t="shared" si="14"/>
        <v>85</v>
      </c>
    </row>
    <row r="174" spans="1:19" ht="12.75" customHeight="1" hidden="1">
      <c r="A174" s="161">
        <f t="shared" si="11"/>
        <v>24</v>
      </c>
      <c r="B174" s="168"/>
      <c r="C174" s="169"/>
      <c r="D174" s="170" t="s">
        <v>25</v>
      </c>
      <c r="E174" s="171" t="s">
        <v>26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2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3"/>
        <v>60</v>
      </c>
      <c r="R174" s="25"/>
      <c r="S174" s="31">
        <f t="shared" si="14"/>
        <v>3990</v>
      </c>
    </row>
    <row r="175" spans="1:19" ht="12.75" customHeight="1" hidden="1">
      <c r="A175" s="161">
        <f t="shared" si="11"/>
        <v>25</v>
      </c>
      <c r="B175" s="168"/>
      <c r="C175" s="169"/>
      <c r="D175" s="170"/>
      <c r="E175" s="173" t="s">
        <v>13</v>
      </c>
      <c r="F175" s="25"/>
      <c r="G175" s="25"/>
      <c r="H175" s="174">
        <f>1050-45</f>
        <v>1005</v>
      </c>
      <c r="I175" s="25"/>
      <c r="J175" s="28">
        <f t="shared" si="12"/>
        <v>1005</v>
      </c>
      <c r="K175" s="25"/>
      <c r="L175" s="25"/>
      <c r="M175" s="25"/>
      <c r="N175" s="25"/>
      <c r="O175" s="25"/>
      <c r="P175" s="176"/>
      <c r="Q175" s="28">
        <f t="shared" si="13"/>
        <v>0</v>
      </c>
      <c r="R175" s="25"/>
      <c r="S175" s="31">
        <f t="shared" si="14"/>
        <v>1005</v>
      </c>
    </row>
    <row r="176" spans="1:19" ht="12.75" customHeight="1" hidden="1">
      <c r="A176" s="161">
        <f t="shared" si="11"/>
        <v>26</v>
      </c>
      <c r="B176" s="168"/>
      <c r="C176" s="169"/>
      <c r="D176" s="170"/>
      <c r="E176" s="173" t="s">
        <v>14</v>
      </c>
      <c r="F176" s="28"/>
      <c r="G176" s="28"/>
      <c r="H176" s="174">
        <v>45</v>
      </c>
      <c r="I176" s="28"/>
      <c r="J176" s="28">
        <f t="shared" si="12"/>
        <v>45</v>
      </c>
      <c r="K176" s="28"/>
      <c r="L176" s="28"/>
      <c r="M176" s="28"/>
      <c r="N176" s="28"/>
      <c r="O176" s="28"/>
      <c r="P176" s="175"/>
      <c r="Q176" s="28">
        <f t="shared" si="13"/>
        <v>0</v>
      </c>
      <c r="R176" s="28"/>
      <c r="S176" s="31">
        <f t="shared" si="14"/>
        <v>45</v>
      </c>
    </row>
    <row r="177" spans="1:19" ht="12.75" customHeight="1" hidden="1">
      <c r="A177" s="161">
        <f t="shared" si="11"/>
        <v>27</v>
      </c>
      <c r="B177" s="168"/>
      <c r="C177" s="169"/>
      <c r="D177" s="170"/>
      <c r="E177" s="173" t="s">
        <v>16</v>
      </c>
      <c r="F177" s="28"/>
      <c r="G177" s="28"/>
      <c r="H177" s="174"/>
      <c r="I177" s="28"/>
      <c r="J177" s="28">
        <f t="shared" si="12"/>
        <v>0</v>
      </c>
      <c r="K177" s="28"/>
      <c r="L177" s="28"/>
      <c r="M177" s="28"/>
      <c r="N177" s="28"/>
      <c r="O177" s="28"/>
      <c r="P177" s="175">
        <v>60</v>
      </c>
      <c r="Q177" s="28">
        <f t="shared" si="13"/>
        <v>60</v>
      </c>
      <c r="R177" s="28"/>
      <c r="S177" s="31">
        <f t="shared" si="14"/>
        <v>60</v>
      </c>
    </row>
    <row r="178" spans="1:19" ht="12.75" customHeight="1" hidden="1">
      <c r="A178" s="161">
        <f t="shared" si="11"/>
        <v>28</v>
      </c>
      <c r="B178" s="168"/>
      <c r="C178" s="169"/>
      <c r="D178" s="170" t="s">
        <v>27</v>
      </c>
      <c r="E178" s="171" t="s">
        <v>28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2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3"/>
        <v>130</v>
      </c>
      <c r="R178" s="25"/>
      <c r="S178" s="31">
        <f t="shared" si="14"/>
        <v>3795</v>
      </c>
    </row>
    <row r="179" spans="1:19" ht="12.75" customHeight="1" hidden="1">
      <c r="A179" s="161">
        <f t="shared" si="11"/>
        <v>29</v>
      </c>
      <c r="B179" s="168"/>
      <c r="C179" s="169"/>
      <c r="D179" s="170"/>
      <c r="E179" s="173" t="s">
        <v>13</v>
      </c>
      <c r="F179" s="25"/>
      <c r="G179" s="25"/>
      <c r="H179" s="174">
        <f>815-44</f>
        <v>771</v>
      </c>
      <c r="I179" s="25"/>
      <c r="J179" s="28">
        <f t="shared" si="12"/>
        <v>771</v>
      </c>
      <c r="K179" s="25"/>
      <c r="L179" s="25"/>
      <c r="M179" s="25"/>
      <c r="N179" s="25"/>
      <c r="O179" s="25"/>
      <c r="P179" s="176"/>
      <c r="Q179" s="28">
        <f t="shared" si="13"/>
        <v>0</v>
      </c>
      <c r="R179" s="25"/>
      <c r="S179" s="31">
        <f t="shared" si="14"/>
        <v>771</v>
      </c>
    </row>
    <row r="180" spans="1:19" ht="12.75" customHeight="1" hidden="1">
      <c r="A180" s="161">
        <f t="shared" si="11"/>
        <v>30</v>
      </c>
      <c r="B180" s="168"/>
      <c r="C180" s="169"/>
      <c r="D180" s="170"/>
      <c r="E180" s="173" t="s">
        <v>14</v>
      </c>
      <c r="F180" s="28"/>
      <c r="G180" s="28"/>
      <c r="H180" s="174">
        <v>44</v>
      </c>
      <c r="I180" s="28"/>
      <c r="J180" s="28">
        <f t="shared" si="12"/>
        <v>44</v>
      </c>
      <c r="K180" s="28"/>
      <c r="L180" s="28"/>
      <c r="M180" s="28"/>
      <c r="N180" s="28"/>
      <c r="O180" s="28"/>
      <c r="P180" s="175"/>
      <c r="Q180" s="28">
        <f t="shared" si="13"/>
        <v>0</v>
      </c>
      <c r="R180" s="28"/>
      <c r="S180" s="31">
        <f t="shared" si="14"/>
        <v>44</v>
      </c>
    </row>
    <row r="181" spans="1:19" ht="12.75" customHeight="1" hidden="1">
      <c r="A181" s="161">
        <f t="shared" si="11"/>
        <v>31</v>
      </c>
      <c r="B181" s="168"/>
      <c r="C181" s="169"/>
      <c r="D181" s="170"/>
      <c r="E181" s="173" t="s">
        <v>16</v>
      </c>
      <c r="F181" s="28"/>
      <c r="G181" s="28"/>
      <c r="H181" s="174"/>
      <c r="I181" s="28"/>
      <c r="J181" s="28">
        <f t="shared" si="12"/>
        <v>0</v>
      </c>
      <c r="K181" s="28"/>
      <c r="L181" s="28"/>
      <c r="M181" s="28"/>
      <c r="N181" s="28"/>
      <c r="O181" s="28"/>
      <c r="P181" s="175">
        <v>100</v>
      </c>
      <c r="Q181" s="28">
        <f t="shared" si="13"/>
        <v>100</v>
      </c>
      <c r="R181" s="28"/>
      <c r="S181" s="31">
        <f t="shared" si="14"/>
        <v>100</v>
      </c>
    </row>
    <row r="182" spans="1:19" ht="12.75" customHeight="1" hidden="1">
      <c r="A182" s="161">
        <f t="shared" si="11"/>
        <v>32</v>
      </c>
      <c r="B182" s="168"/>
      <c r="C182" s="169"/>
      <c r="D182" s="170"/>
      <c r="E182" s="173" t="s">
        <v>22</v>
      </c>
      <c r="F182" s="28"/>
      <c r="G182" s="28"/>
      <c r="H182" s="174"/>
      <c r="I182" s="28"/>
      <c r="J182" s="28">
        <f t="shared" si="12"/>
        <v>0</v>
      </c>
      <c r="K182" s="28"/>
      <c r="L182" s="28"/>
      <c r="M182" s="28">
        <v>30</v>
      </c>
      <c r="N182" s="28"/>
      <c r="O182" s="28"/>
      <c r="P182" s="175"/>
      <c r="Q182" s="28">
        <f t="shared" si="13"/>
        <v>30</v>
      </c>
      <c r="R182" s="28"/>
      <c r="S182" s="31">
        <f t="shared" si="14"/>
        <v>30</v>
      </c>
    </row>
    <row r="183" spans="1:19" ht="12.75" customHeight="1" hidden="1">
      <c r="A183" s="161">
        <f t="shared" si="11"/>
        <v>33</v>
      </c>
      <c r="B183" s="168"/>
      <c r="C183" s="169"/>
      <c r="D183" s="170" t="s">
        <v>29</v>
      </c>
      <c r="E183" s="171" t="s">
        <v>30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2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3"/>
        <v>115</v>
      </c>
      <c r="R183" s="25"/>
      <c r="S183" s="31">
        <f t="shared" si="14"/>
        <v>4970</v>
      </c>
    </row>
    <row r="184" spans="1:19" ht="12.75" customHeight="1" hidden="1">
      <c r="A184" s="161">
        <f t="shared" si="11"/>
        <v>34</v>
      </c>
      <c r="B184" s="168"/>
      <c r="C184" s="169"/>
      <c r="D184" s="170"/>
      <c r="E184" s="173" t="s">
        <v>13</v>
      </c>
      <c r="F184" s="25"/>
      <c r="G184" s="25"/>
      <c r="H184" s="174">
        <f>1534-53+1</f>
        <v>1482</v>
      </c>
      <c r="I184" s="25"/>
      <c r="J184" s="28">
        <f t="shared" si="12"/>
        <v>1482</v>
      </c>
      <c r="K184" s="25"/>
      <c r="L184" s="25"/>
      <c r="M184" s="25"/>
      <c r="N184" s="25"/>
      <c r="O184" s="25"/>
      <c r="P184" s="176"/>
      <c r="Q184" s="28">
        <f t="shared" si="13"/>
        <v>0</v>
      </c>
      <c r="R184" s="25"/>
      <c r="S184" s="31">
        <f t="shared" si="14"/>
        <v>1482</v>
      </c>
    </row>
    <row r="185" spans="1:19" ht="12.75" customHeight="1" hidden="1">
      <c r="A185" s="161">
        <f t="shared" si="11"/>
        <v>35</v>
      </c>
      <c r="B185" s="168"/>
      <c r="C185" s="169"/>
      <c r="D185" s="170"/>
      <c r="E185" s="173" t="s">
        <v>14</v>
      </c>
      <c r="F185" s="28"/>
      <c r="G185" s="28"/>
      <c r="H185" s="174">
        <v>53</v>
      </c>
      <c r="I185" s="28"/>
      <c r="J185" s="28">
        <f t="shared" si="12"/>
        <v>53</v>
      </c>
      <c r="K185" s="28"/>
      <c r="L185" s="28"/>
      <c r="M185" s="28"/>
      <c r="N185" s="28"/>
      <c r="O185" s="28"/>
      <c r="P185" s="28"/>
      <c r="Q185" s="28">
        <f t="shared" si="13"/>
        <v>0</v>
      </c>
      <c r="R185" s="28"/>
      <c r="S185" s="31">
        <f t="shared" si="14"/>
        <v>53</v>
      </c>
    </row>
    <row r="186" spans="1:19" ht="12.75" customHeight="1" hidden="1">
      <c r="A186" s="161">
        <f t="shared" si="11"/>
        <v>36</v>
      </c>
      <c r="B186" s="168"/>
      <c r="C186" s="169"/>
      <c r="D186" s="170"/>
      <c r="E186" s="173" t="s">
        <v>16</v>
      </c>
      <c r="F186" s="28"/>
      <c r="G186" s="28"/>
      <c r="H186" s="174"/>
      <c r="I186" s="28"/>
      <c r="J186" s="28">
        <f t="shared" si="12"/>
        <v>0</v>
      </c>
      <c r="K186" s="28"/>
      <c r="L186" s="28"/>
      <c r="M186" s="28"/>
      <c r="N186" s="28"/>
      <c r="O186" s="28"/>
      <c r="P186" s="28">
        <v>115</v>
      </c>
      <c r="Q186" s="28">
        <f t="shared" si="13"/>
        <v>115</v>
      </c>
      <c r="R186" s="28"/>
      <c r="S186" s="31">
        <f t="shared" si="14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627" t="s">
        <v>1</v>
      </c>
      <c r="B193" s="627"/>
      <c r="C193" s="627"/>
      <c r="D193" s="627"/>
      <c r="E193" s="627"/>
      <c r="F193" s="627"/>
      <c r="G193" s="627"/>
      <c r="H193" s="627"/>
      <c r="I193" s="627"/>
      <c r="J193" s="627"/>
      <c r="K193" s="627"/>
      <c r="L193" s="178"/>
      <c r="M193" s="178"/>
      <c r="N193" s="178"/>
      <c r="O193" s="178"/>
      <c r="P193" s="178"/>
      <c r="Q193" s="178"/>
      <c r="R193" s="9"/>
      <c r="S193" s="626" t="s">
        <v>1</v>
      </c>
    </row>
    <row r="194" spans="1:19" ht="12.75" customHeight="1" hidden="1">
      <c r="A194" s="179"/>
      <c r="B194" s="180"/>
      <c r="C194" s="181"/>
      <c r="D194" s="182"/>
      <c r="E194" s="183"/>
      <c r="F194" s="629" t="s">
        <v>2</v>
      </c>
      <c r="G194" s="629"/>
      <c r="H194" s="629"/>
      <c r="I194" s="629"/>
      <c r="J194" s="629"/>
      <c r="K194" s="10"/>
      <c r="L194" s="629" t="s">
        <v>3</v>
      </c>
      <c r="M194" s="629"/>
      <c r="N194" s="629"/>
      <c r="O194" s="629"/>
      <c r="P194" s="629"/>
      <c r="Q194" s="629"/>
      <c r="R194" s="10"/>
      <c r="S194" s="626"/>
    </row>
    <row r="195" spans="1:19" ht="12.75" customHeight="1" hidden="1">
      <c r="A195" s="179"/>
      <c r="B195" s="184" t="s">
        <v>4</v>
      </c>
      <c r="C195" s="182" t="s">
        <v>5</v>
      </c>
      <c r="D195" s="628" t="s">
        <v>6</v>
      </c>
      <c r="E195" s="628"/>
      <c r="F195" s="628"/>
      <c r="G195" s="628"/>
      <c r="H195" s="628"/>
      <c r="I195" s="628"/>
      <c r="J195" s="628"/>
      <c r="K195" s="11"/>
      <c r="L195" s="628"/>
      <c r="M195" s="628"/>
      <c r="N195" s="628"/>
      <c r="O195" s="628"/>
      <c r="P195" s="628"/>
      <c r="Q195" s="628"/>
      <c r="R195" s="11"/>
      <c r="S195" s="626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630">
        <v>610</v>
      </c>
      <c r="G196" s="630">
        <v>620</v>
      </c>
      <c r="H196" s="630">
        <v>630</v>
      </c>
      <c r="I196" s="630">
        <v>640</v>
      </c>
      <c r="J196" s="630" t="s">
        <v>10</v>
      </c>
      <c r="K196" s="12"/>
      <c r="L196" s="630">
        <v>711</v>
      </c>
      <c r="M196" s="630">
        <v>713</v>
      </c>
      <c r="N196" s="630">
        <v>714</v>
      </c>
      <c r="O196" s="630">
        <v>716</v>
      </c>
      <c r="P196" s="630">
        <v>717</v>
      </c>
      <c r="Q196" s="630" t="s">
        <v>10</v>
      </c>
      <c r="R196" s="12"/>
      <c r="S196" s="626"/>
    </row>
    <row r="197" spans="1:19" ht="12.75" customHeight="1" hidden="1">
      <c r="A197" s="179"/>
      <c r="B197" s="184"/>
      <c r="C197" s="182"/>
      <c r="D197" s="182"/>
      <c r="E197" s="183"/>
      <c r="F197" s="630"/>
      <c r="G197" s="630"/>
      <c r="H197" s="630"/>
      <c r="I197" s="630"/>
      <c r="J197" s="630"/>
      <c r="K197" s="12"/>
      <c r="L197" s="630"/>
      <c r="M197" s="630"/>
      <c r="N197" s="630"/>
      <c r="O197" s="630"/>
      <c r="P197" s="630"/>
      <c r="Q197" s="630"/>
      <c r="R197" s="12"/>
      <c r="S197" s="626"/>
    </row>
    <row r="198" spans="1:19" ht="12.75" customHeight="1" hidden="1">
      <c r="A198" s="161">
        <f>A186+1</f>
        <v>37</v>
      </c>
      <c r="B198" s="168"/>
      <c r="C198" s="169"/>
      <c r="D198" s="170" t="s">
        <v>31</v>
      </c>
      <c r="E198" s="171" t="s">
        <v>32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5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6" ref="Q198:Q204">SUM(L198:P198)</f>
        <v>630</v>
      </c>
      <c r="R198" s="25"/>
      <c r="S198" s="31">
        <f aca="true" t="shared" si="17" ref="S198:S231">J198+Q198</f>
        <v>6334</v>
      </c>
    </row>
    <row r="199" spans="1:19" ht="12.75" customHeight="1" hidden="1">
      <c r="A199" s="161">
        <f aca="true" t="shared" si="18" ref="A199:A231">A198+1</f>
        <v>38</v>
      </c>
      <c r="B199" s="168"/>
      <c r="C199" s="169"/>
      <c r="D199" s="170"/>
      <c r="E199" s="173" t="s">
        <v>13</v>
      </c>
      <c r="F199" s="25"/>
      <c r="G199" s="25"/>
      <c r="H199" s="174">
        <f>1554-68</f>
        <v>1486</v>
      </c>
      <c r="I199" s="25"/>
      <c r="J199" s="28">
        <f t="shared" si="15"/>
        <v>1486</v>
      </c>
      <c r="K199" s="25"/>
      <c r="L199" s="25"/>
      <c r="M199" s="25"/>
      <c r="N199" s="25"/>
      <c r="O199" s="25"/>
      <c r="P199" s="25"/>
      <c r="Q199" s="28">
        <f t="shared" si="16"/>
        <v>0</v>
      </c>
      <c r="R199" s="25"/>
      <c r="S199" s="31">
        <f t="shared" si="17"/>
        <v>1486</v>
      </c>
    </row>
    <row r="200" spans="1:19" ht="12.75" customHeight="1" hidden="1">
      <c r="A200" s="161">
        <f t="shared" si="18"/>
        <v>39</v>
      </c>
      <c r="B200" s="168"/>
      <c r="C200" s="169"/>
      <c r="D200" s="170"/>
      <c r="E200" s="173" t="s">
        <v>14</v>
      </c>
      <c r="F200" s="28"/>
      <c r="G200" s="28"/>
      <c r="H200" s="174">
        <v>68</v>
      </c>
      <c r="I200" s="28"/>
      <c r="J200" s="28">
        <f t="shared" si="15"/>
        <v>68</v>
      </c>
      <c r="K200" s="28"/>
      <c r="L200" s="28"/>
      <c r="M200" s="28"/>
      <c r="N200" s="28"/>
      <c r="O200" s="28"/>
      <c r="P200" s="28"/>
      <c r="Q200" s="28">
        <f t="shared" si="16"/>
        <v>0</v>
      </c>
      <c r="R200" s="28"/>
      <c r="S200" s="31">
        <f t="shared" si="17"/>
        <v>68</v>
      </c>
    </row>
    <row r="201" spans="1:19" ht="12.75" customHeight="1" hidden="1">
      <c r="A201" s="161">
        <f t="shared" si="18"/>
        <v>40</v>
      </c>
      <c r="B201" s="168"/>
      <c r="C201" s="169"/>
      <c r="D201" s="170"/>
      <c r="E201" s="173" t="s">
        <v>21</v>
      </c>
      <c r="F201" s="28"/>
      <c r="G201" s="28"/>
      <c r="H201" s="174"/>
      <c r="I201" s="28"/>
      <c r="J201" s="28">
        <f t="shared" si="15"/>
        <v>0</v>
      </c>
      <c r="K201" s="28"/>
      <c r="L201" s="28"/>
      <c r="M201" s="28"/>
      <c r="N201" s="28"/>
      <c r="O201" s="28"/>
      <c r="P201" s="28">
        <v>500</v>
      </c>
      <c r="Q201" s="28">
        <f t="shared" si="16"/>
        <v>500</v>
      </c>
      <c r="R201" s="28"/>
      <c r="S201" s="31">
        <f t="shared" si="17"/>
        <v>500</v>
      </c>
    </row>
    <row r="202" spans="1:19" ht="12.75" customHeight="1" hidden="1">
      <c r="A202" s="161">
        <f t="shared" si="18"/>
        <v>41</v>
      </c>
      <c r="B202" s="168"/>
      <c r="C202" s="169"/>
      <c r="D202" s="170"/>
      <c r="E202" s="173" t="s">
        <v>16</v>
      </c>
      <c r="F202" s="28"/>
      <c r="G202" s="28"/>
      <c r="H202" s="174"/>
      <c r="I202" s="28"/>
      <c r="J202" s="28">
        <f t="shared" si="15"/>
        <v>0</v>
      </c>
      <c r="K202" s="28"/>
      <c r="L202" s="28"/>
      <c r="M202" s="28"/>
      <c r="N202" s="28"/>
      <c r="O202" s="28"/>
      <c r="P202" s="28">
        <v>100</v>
      </c>
      <c r="Q202" s="28">
        <f t="shared" si="16"/>
        <v>100</v>
      </c>
      <c r="R202" s="28"/>
      <c r="S202" s="31">
        <f t="shared" si="17"/>
        <v>100</v>
      </c>
    </row>
    <row r="203" spans="1:19" ht="13.5" customHeight="1" hidden="1" thickBot="1">
      <c r="A203" s="161">
        <f t="shared" si="18"/>
        <v>42</v>
      </c>
      <c r="B203" s="168"/>
      <c r="C203" s="169"/>
      <c r="D203" s="170"/>
      <c r="E203" s="173" t="s">
        <v>22</v>
      </c>
      <c r="F203" s="28"/>
      <c r="G203" s="28"/>
      <c r="H203" s="174"/>
      <c r="I203" s="28"/>
      <c r="J203" s="28">
        <f t="shared" si="15"/>
        <v>0</v>
      </c>
      <c r="K203" s="28"/>
      <c r="L203" s="28"/>
      <c r="M203" s="28">
        <v>30</v>
      </c>
      <c r="N203" s="28"/>
      <c r="O203" s="28"/>
      <c r="P203" s="175"/>
      <c r="Q203" s="28">
        <f t="shared" si="16"/>
        <v>30</v>
      </c>
      <c r="R203" s="28"/>
      <c r="S203" s="31">
        <f t="shared" si="17"/>
        <v>30</v>
      </c>
    </row>
    <row r="204" spans="1:21" s="32" customFormat="1" ht="12.75" customHeight="1" hidden="1">
      <c r="A204" s="161">
        <f t="shared" si="18"/>
        <v>43</v>
      </c>
      <c r="B204" s="168"/>
      <c r="C204" s="169"/>
      <c r="D204" s="170" t="s">
        <v>33</v>
      </c>
      <c r="E204" s="171" t="s">
        <v>34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5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6"/>
        <v>870</v>
      </c>
      <c r="R204" s="25"/>
      <c r="S204" s="31">
        <f t="shared" si="17"/>
        <v>6225</v>
      </c>
      <c r="T204" s="5"/>
      <c r="U204" s="5"/>
    </row>
    <row r="205" spans="1:21" s="32" customFormat="1" ht="12.75" customHeight="1" hidden="1">
      <c r="A205" s="161">
        <f t="shared" si="18"/>
        <v>44</v>
      </c>
      <c r="B205" s="168"/>
      <c r="C205" s="169"/>
      <c r="D205" s="170"/>
      <c r="E205" s="173" t="s">
        <v>13</v>
      </c>
      <c r="F205" s="25"/>
      <c r="G205" s="25"/>
      <c r="H205" s="174">
        <f>1765-60</f>
        <v>1705</v>
      </c>
      <c r="I205" s="25"/>
      <c r="J205" s="28">
        <f t="shared" si="15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7"/>
        <v>1705</v>
      </c>
      <c r="T205" s="5"/>
      <c r="U205" s="5"/>
    </row>
    <row r="206" spans="1:21" s="32" customFormat="1" ht="18.75" customHeight="1" hidden="1">
      <c r="A206" s="161">
        <f t="shared" si="18"/>
        <v>45</v>
      </c>
      <c r="B206" s="168"/>
      <c r="C206" s="169"/>
      <c r="D206" s="170"/>
      <c r="E206" s="173" t="s">
        <v>14</v>
      </c>
      <c r="F206" s="28"/>
      <c r="G206" s="28"/>
      <c r="H206" s="174">
        <v>60</v>
      </c>
      <c r="I206" s="28"/>
      <c r="J206" s="28">
        <f t="shared" si="15"/>
        <v>60</v>
      </c>
      <c r="K206" s="28"/>
      <c r="L206" s="28"/>
      <c r="M206" s="28"/>
      <c r="N206" s="28"/>
      <c r="O206" s="28"/>
      <c r="P206" s="28"/>
      <c r="Q206" s="28">
        <f aca="true" t="shared" si="19" ref="Q206:Q231">SUM(L206:P206)</f>
        <v>0</v>
      </c>
      <c r="R206" s="28"/>
      <c r="S206" s="31">
        <f t="shared" si="17"/>
        <v>60</v>
      </c>
      <c r="T206" s="5"/>
      <c r="U206" s="5"/>
    </row>
    <row r="207" spans="1:21" s="32" customFormat="1" ht="2.25" customHeight="1" hidden="1" thickBot="1">
      <c r="A207" s="161">
        <f t="shared" si="18"/>
        <v>46</v>
      </c>
      <c r="B207" s="168"/>
      <c r="C207" s="169"/>
      <c r="D207" s="170"/>
      <c r="E207" s="173" t="s">
        <v>35</v>
      </c>
      <c r="F207" s="28"/>
      <c r="G207" s="28"/>
      <c r="H207" s="174"/>
      <c r="I207" s="28"/>
      <c r="J207" s="28">
        <f t="shared" si="15"/>
        <v>0</v>
      </c>
      <c r="K207" s="28"/>
      <c r="L207" s="28"/>
      <c r="M207" s="28"/>
      <c r="N207" s="28"/>
      <c r="O207" s="28"/>
      <c r="P207" s="28">
        <v>750</v>
      </c>
      <c r="Q207" s="28">
        <f t="shared" si="19"/>
        <v>750</v>
      </c>
      <c r="R207" s="28"/>
      <c r="S207" s="31">
        <f t="shared" si="17"/>
        <v>750</v>
      </c>
      <c r="T207" s="5"/>
      <c r="U207" s="5"/>
    </row>
    <row r="208" spans="1:21" s="32" customFormat="1" ht="13.5" customHeight="1" hidden="1" thickBot="1">
      <c r="A208" s="161">
        <f t="shared" si="18"/>
        <v>47</v>
      </c>
      <c r="B208" s="168"/>
      <c r="C208" s="169"/>
      <c r="D208" s="170"/>
      <c r="E208" s="173" t="s">
        <v>16</v>
      </c>
      <c r="F208" s="28"/>
      <c r="G208" s="28"/>
      <c r="H208" s="174"/>
      <c r="I208" s="28"/>
      <c r="J208" s="28">
        <f t="shared" si="15"/>
        <v>0</v>
      </c>
      <c r="K208" s="28"/>
      <c r="L208" s="28"/>
      <c r="M208" s="28"/>
      <c r="N208" s="28"/>
      <c r="O208" s="28"/>
      <c r="P208" s="28">
        <v>120</v>
      </c>
      <c r="Q208" s="28">
        <f t="shared" si="19"/>
        <v>120</v>
      </c>
      <c r="R208" s="28"/>
      <c r="S208" s="31">
        <f t="shared" si="17"/>
        <v>120</v>
      </c>
      <c r="T208" s="5"/>
      <c r="U208" s="5"/>
    </row>
    <row r="209" spans="1:21" s="32" customFormat="1" ht="15" customHeight="1" hidden="1">
      <c r="A209" s="161">
        <f t="shared" si="18"/>
        <v>48</v>
      </c>
      <c r="B209" s="168"/>
      <c r="C209" s="169"/>
      <c r="D209" s="170" t="s">
        <v>36</v>
      </c>
      <c r="E209" s="171" t="s">
        <v>37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5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19"/>
        <v>140</v>
      </c>
      <c r="R209" s="25"/>
      <c r="S209" s="31">
        <f t="shared" si="17"/>
        <v>2960</v>
      </c>
      <c r="T209" s="5"/>
      <c r="U209" s="5"/>
    </row>
    <row r="210" spans="1:21" s="32" customFormat="1" ht="12.75" customHeight="1" hidden="1">
      <c r="A210" s="161">
        <f t="shared" si="18"/>
        <v>49</v>
      </c>
      <c r="B210" s="168"/>
      <c r="C210" s="169"/>
      <c r="D210" s="170"/>
      <c r="E210" s="173" t="s">
        <v>13</v>
      </c>
      <c r="F210" s="25"/>
      <c r="G210" s="25"/>
      <c r="H210" s="174">
        <f>950-30-128</f>
        <v>792</v>
      </c>
      <c r="I210" s="25"/>
      <c r="J210" s="28">
        <f t="shared" si="15"/>
        <v>792</v>
      </c>
      <c r="K210" s="25"/>
      <c r="L210" s="25"/>
      <c r="M210" s="25"/>
      <c r="N210" s="25"/>
      <c r="O210" s="25"/>
      <c r="P210" s="25"/>
      <c r="Q210" s="25">
        <f t="shared" si="19"/>
        <v>0</v>
      </c>
      <c r="R210" s="25"/>
      <c r="S210" s="31">
        <f t="shared" si="17"/>
        <v>792</v>
      </c>
      <c r="T210" s="5"/>
      <c r="U210" s="5"/>
    </row>
    <row r="211" spans="1:21" s="32" customFormat="1" ht="12.75" customHeight="1" hidden="1">
      <c r="A211" s="161">
        <f t="shared" si="18"/>
        <v>50</v>
      </c>
      <c r="B211" s="168"/>
      <c r="C211" s="169"/>
      <c r="D211" s="170"/>
      <c r="E211" s="173" t="s">
        <v>14</v>
      </c>
      <c r="F211" s="28"/>
      <c r="G211" s="28"/>
      <c r="H211" s="174">
        <v>30</v>
      </c>
      <c r="I211" s="28"/>
      <c r="J211" s="28">
        <f t="shared" si="15"/>
        <v>30</v>
      </c>
      <c r="K211" s="28"/>
      <c r="L211" s="28"/>
      <c r="M211" s="28"/>
      <c r="N211" s="28"/>
      <c r="O211" s="28"/>
      <c r="P211" s="28"/>
      <c r="Q211" s="25">
        <f t="shared" si="19"/>
        <v>0</v>
      </c>
      <c r="R211" s="28"/>
      <c r="S211" s="31">
        <f t="shared" si="17"/>
        <v>30</v>
      </c>
      <c r="T211" s="5"/>
      <c r="U211" s="5"/>
    </row>
    <row r="212" spans="1:21" s="32" customFormat="1" ht="13.5" customHeight="1" hidden="1" thickBot="1">
      <c r="A212" s="161">
        <f t="shared" si="18"/>
        <v>51</v>
      </c>
      <c r="B212" s="168"/>
      <c r="C212" s="169"/>
      <c r="D212" s="170"/>
      <c r="E212" s="173" t="s">
        <v>15</v>
      </c>
      <c r="F212" s="28"/>
      <c r="G212" s="28"/>
      <c r="H212" s="174">
        <v>128</v>
      </c>
      <c r="I212" s="28"/>
      <c r="J212" s="28">
        <f t="shared" si="15"/>
        <v>128</v>
      </c>
      <c r="K212" s="28"/>
      <c r="L212" s="28"/>
      <c r="M212" s="28"/>
      <c r="N212" s="28"/>
      <c r="O212" s="28"/>
      <c r="P212" s="28"/>
      <c r="Q212" s="28">
        <f t="shared" si="19"/>
        <v>0</v>
      </c>
      <c r="R212" s="28"/>
      <c r="S212" s="31">
        <f t="shared" si="17"/>
        <v>128</v>
      </c>
      <c r="T212" s="5"/>
      <c r="U212" s="5"/>
    </row>
    <row r="213" spans="1:19" ht="12.75" customHeight="1" hidden="1">
      <c r="A213" s="161">
        <f t="shared" si="18"/>
        <v>52</v>
      </c>
      <c r="B213" s="168"/>
      <c r="C213" s="169"/>
      <c r="D213" s="170"/>
      <c r="E213" s="173" t="s">
        <v>21</v>
      </c>
      <c r="F213" s="28"/>
      <c r="G213" s="28"/>
      <c r="H213" s="174"/>
      <c r="I213" s="28"/>
      <c r="J213" s="28">
        <f t="shared" si="15"/>
        <v>0</v>
      </c>
      <c r="K213" s="28"/>
      <c r="L213" s="28"/>
      <c r="M213" s="28"/>
      <c r="N213" s="28"/>
      <c r="O213" s="28"/>
      <c r="P213" s="28">
        <v>100</v>
      </c>
      <c r="Q213" s="28">
        <f t="shared" si="19"/>
        <v>100</v>
      </c>
      <c r="R213" s="28"/>
      <c r="S213" s="31">
        <f t="shared" si="17"/>
        <v>100</v>
      </c>
    </row>
    <row r="214" spans="1:19" ht="12.75" customHeight="1" hidden="1">
      <c r="A214" s="161">
        <f t="shared" si="18"/>
        <v>53</v>
      </c>
      <c r="B214" s="168"/>
      <c r="C214" s="169"/>
      <c r="D214" s="170"/>
      <c r="E214" s="173" t="s">
        <v>16</v>
      </c>
      <c r="F214" s="28"/>
      <c r="G214" s="28"/>
      <c r="H214" s="174"/>
      <c r="I214" s="28"/>
      <c r="J214" s="28">
        <f t="shared" si="15"/>
        <v>0</v>
      </c>
      <c r="K214" s="28"/>
      <c r="L214" s="28"/>
      <c r="M214" s="28"/>
      <c r="N214" s="28"/>
      <c r="O214" s="33"/>
      <c r="P214" s="33">
        <v>40</v>
      </c>
      <c r="Q214" s="33">
        <f t="shared" si="19"/>
        <v>40</v>
      </c>
      <c r="R214" s="33"/>
      <c r="S214" s="31">
        <f t="shared" si="17"/>
        <v>40</v>
      </c>
    </row>
    <row r="215" spans="1:19" ht="12.75" customHeight="1" hidden="1">
      <c r="A215" s="161">
        <f t="shared" si="18"/>
        <v>54</v>
      </c>
      <c r="B215" s="168"/>
      <c r="C215" s="169"/>
      <c r="D215" s="170" t="s">
        <v>38</v>
      </c>
      <c r="E215" s="171" t="s">
        <v>39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5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19"/>
        <v>390</v>
      </c>
      <c r="R215" s="43"/>
      <c r="S215" s="31">
        <f t="shared" si="17"/>
        <v>4144</v>
      </c>
    </row>
    <row r="216" spans="1:19" ht="12.75" customHeight="1" hidden="1">
      <c r="A216" s="161">
        <f t="shared" si="18"/>
        <v>55</v>
      </c>
      <c r="B216" s="168"/>
      <c r="C216" s="169"/>
      <c r="D216" s="170"/>
      <c r="E216" s="173" t="s">
        <v>13</v>
      </c>
      <c r="F216" s="25"/>
      <c r="G216" s="25"/>
      <c r="H216" s="174">
        <f>1288-28-130</f>
        <v>1130</v>
      </c>
      <c r="I216" s="25"/>
      <c r="J216" s="28">
        <f t="shared" si="15"/>
        <v>1130</v>
      </c>
      <c r="K216" s="25"/>
      <c r="L216" s="25"/>
      <c r="M216" s="25"/>
      <c r="N216" s="25"/>
      <c r="O216" s="43"/>
      <c r="P216" s="43"/>
      <c r="Q216" s="43">
        <f t="shared" si="19"/>
        <v>0</v>
      </c>
      <c r="R216" s="43"/>
      <c r="S216" s="31">
        <f t="shared" si="17"/>
        <v>1130</v>
      </c>
    </row>
    <row r="217" spans="1:19" ht="12.75" customHeight="1" hidden="1">
      <c r="A217" s="161">
        <f t="shared" si="18"/>
        <v>56</v>
      </c>
      <c r="B217" s="168"/>
      <c r="C217" s="169"/>
      <c r="D217" s="170"/>
      <c r="E217" s="173" t="s">
        <v>14</v>
      </c>
      <c r="F217" s="28"/>
      <c r="G217" s="28"/>
      <c r="H217" s="174">
        <v>28</v>
      </c>
      <c r="I217" s="28"/>
      <c r="J217" s="28">
        <f t="shared" si="15"/>
        <v>28</v>
      </c>
      <c r="K217" s="28"/>
      <c r="L217" s="28"/>
      <c r="M217" s="28"/>
      <c r="N217" s="28"/>
      <c r="O217" s="33"/>
      <c r="P217" s="33"/>
      <c r="Q217" s="43">
        <f t="shared" si="19"/>
        <v>0</v>
      </c>
      <c r="R217" s="33"/>
      <c r="S217" s="31">
        <f t="shared" si="17"/>
        <v>28</v>
      </c>
    </row>
    <row r="218" spans="1:19" ht="12.75" customHeight="1" hidden="1">
      <c r="A218" s="161">
        <f t="shared" si="18"/>
        <v>57</v>
      </c>
      <c r="B218" s="168"/>
      <c r="C218" s="169"/>
      <c r="D218" s="170"/>
      <c r="E218" s="173" t="s">
        <v>40</v>
      </c>
      <c r="F218" s="28"/>
      <c r="G218" s="28"/>
      <c r="H218" s="174">
        <v>130</v>
      </c>
      <c r="I218" s="28"/>
      <c r="J218" s="28">
        <f t="shared" si="15"/>
        <v>130</v>
      </c>
      <c r="K218" s="28"/>
      <c r="L218" s="28"/>
      <c r="M218" s="28"/>
      <c r="N218" s="28"/>
      <c r="O218" s="33"/>
      <c r="P218" s="33"/>
      <c r="Q218" s="43">
        <f t="shared" si="19"/>
        <v>0</v>
      </c>
      <c r="R218" s="33"/>
      <c r="S218" s="31">
        <f t="shared" si="17"/>
        <v>130</v>
      </c>
    </row>
    <row r="219" spans="1:19" ht="12.75" customHeight="1" hidden="1">
      <c r="A219" s="161">
        <f t="shared" si="18"/>
        <v>58</v>
      </c>
      <c r="B219" s="168"/>
      <c r="C219" s="169"/>
      <c r="D219" s="170"/>
      <c r="E219" s="173" t="s">
        <v>21</v>
      </c>
      <c r="F219" s="28"/>
      <c r="G219" s="28"/>
      <c r="H219" s="174"/>
      <c r="I219" s="28"/>
      <c r="J219" s="28">
        <f t="shared" si="15"/>
        <v>0</v>
      </c>
      <c r="K219" s="28"/>
      <c r="L219" s="28"/>
      <c r="M219" s="28"/>
      <c r="N219" s="28"/>
      <c r="O219" s="33"/>
      <c r="P219" s="33">
        <v>330</v>
      </c>
      <c r="Q219" s="33">
        <f t="shared" si="19"/>
        <v>330</v>
      </c>
      <c r="R219" s="33"/>
      <c r="S219" s="31">
        <f t="shared" si="17"/>
        <v>330</v>
      </c>
    </row>
    <row r="220" spans="1:19" ht="12.75" customHeight="1" hidden="1">
      <c r="A220" s="161">
        <f t="shared" si="18"/>
        <v>59</v>
      </c>
      <c r="B220" s="168"/>
      <c r="C220" s="169"/>
      <c r="D220" s="170"/>
      <c r="E220" s="173" t="s">
        <v>16</v>
      </c>
      <c r="F220" s="28"/>
      <c r="G220" s="28"/>
      <c r="H220" s="174"/>
      <c r="I220" s="28"/>
      <c r="J220" s="33">
        <f t="shared" si="15"/>
        <v>0</v>
      </c>
      <c r="K220" s="33"/>
      <c r="L220" s="28"/>
      <c r="M220" s="28"/>
      <c r="N220" s="28"/>
      <c r="O220" s="33"/>
      <c r="P220" s="33">
        <v>60</v>
      </c>
      <c r="Q220" s="33">
        <f t="shared" si="19"/>
        <v>60</v>
      </c>
      <c r="R220" s="33"/>
      <c r="S220" s="31">
        <f t="shared" si="17"/>
        <v>60</v>
      </c>
    </row>
    <row r="221" spans="1:19" ht="12.75" customHeight="1" hidden="1">
      <c r="A221" s="161">
        <f t="shared" si="18"/>
        <v>60</v>
      </c>
      <c r="B221" s="168"/>
      <c r="C221" s="169"/>
      <c r="D221" s="170" t="s">
        <v>41</v>
      </c>
      <c r="E221" s="171" t="s">
        <v>42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5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19"/>
        <v>330</v>
      </c>
      <c r="R221" s="43"/>
      <c r="S221" s="31">
        <f t="shared" si="17"/>
        <v>4077</v>
      </c>
    </row>
    <row r="222" spans="1:19" ht="12.75" customHeight="1" hidden="1">
      <c r="A222" s="161">
        <f t="shared" si="18"/>
        <v>61</v>
      </c>
      <c r="B222" s="168"/>
      <c r="C222" s="169"/>
      <c r="D222" s="170"/>
      <c r="E222" s="173" t="s">
        <v>13</v>
      </c>
      <c r="F222" s="25"/>
      <c r="G222" s="25"/>
      <c r="H222" s="172">
        <f>1142-40-786</f>
        <v>316</v>
      </c>
      <c r="I222" s="25"/>
      <c r="J222" s="28">
        <f t="shared" si="15"/>
        <v>316</v>
      </c>
      <c r="K222" s="25"/>
      <c r="L222" s="25"/>
      <c r="M222" s="25"/>
      <c r="N222" s="25"/>
      <c r="O222" s="43"/>
      <c r="P222" s="43"/>
      <c r="Q222" s="43">
        <f t="shared" si="19"/>
        <v>0</v>
      </c>
      <c r="R222" s="43"/>
      <c r="S222" s="31">
        <f t="shared" si="17"/>
        <v>316</v>
      </c>
    </row>
    <row r="223" spans="1:19" ht="12.75" customHeight="1" hidden="1">
      <c r="A223" s="161">
        <f t="shared" si="18"/>
        <v>62</v>
      </c>
      <c r="B223" s="168"/>
      <c r="C223" s="169"/>
      <c r="D223" s="170"/>
      <c r="E223" s="186" t="s">
        <v>14</v>
      </c>
      <c r="F223" s="28"/>
      <c r="G223" s="28"/>
      <c r="H223" s="174">
        <v>40</v>
      </c>
      <c r="I223" s="28"/>
      <c r="J223" s="28">
        <f t="shared" si="15"/>
        <v>40</v>
      </c>
      <c r="K223" s="28"/>
      <c r="L223" s="28"/>
      <c r="M223" s="28"/>
      <c r="N223" s="28"/>
      <c r="O223" s="33"/>
      <c r="P223" s="33"/>
      <c r="Q223" s="43">
        <f t="shared" si="19"/>
        <v>0</v>
      </c>
      <c r="R223" s="33"/>
      <c r="S223" s="31">
        <f t="shared" si="17"/>
        <v>40</v>
      </c>
    </row>
    <row r="224" spans="1:19" ht="12.75" customHeight="1" hidden="1">
      <c r="A224" s="161">
        <f t="shared" si="18"/>
        <v>63</v>
      </c>
      <c r="B224" s="168"/>
      <c r="C224" s="169"/>
      <c r="D224" s="170"/>
      <c r="E224" s="186" t="s">
        <v>15</v>
      </c>
      <c r="F224" s="28"/>
      <c r="G224" s="28"/>
      <c r="H224" s="174">
        <f>764+22</f>
        <v>786</v>
      </c>
      <c r="I224" s="28"/>
      <c r="J224" s="28">
        <f t="shared" si="15"/>
        <v>786</v>
      </c>
      <c r="K224" s="28"/>
      <c r="L224" s="28"/>
      <c r="M224" s="28"/>
      <c r="N224" s="28"/>
      <c r="O224" s="33"/>
      <c r="P224" s="33"/>
      <c r="Q224" s="43">
        <f t="shared" si="19"/>
        <v>0</v>
      </c>
      <c r="R224" s="33"/>
      <c r="S224" s="31">
        <f t="shared" si="17"/>
        <v>786</v>
      </c>
    </row>
    <row r="225" spans="1:19" ht="12.75" customHeight="1" hidden="1">
      <c r="A225" s="161">
        <f t="shared" si="18"/>
        <v>64</v>
      </c>
      <c r="B225" s="168"/>
      <c r="C225" s="169"/>
      <c r="D225" s="170"/>
      <c r="E225" s="173" t="s">
        <v>21</v>
      </c>
      <c r="F225" s="28"/>
      <c r="G225" s="28"/>
      <c r="H225" s="174"/>
      <c r="I225" s="28"/>
      <c r="J225" s="28">
        <f t="shared" si="15"/>
        <v>0</v>
      </c>
      <c r="K225" s="28"/>
      <c r="L225" s="28"/>
      <c r="M225" s="28"/>
      <c r="N225" s="28"/>
      <c r="O225" s="33"/>
      <c r="P225" s="33">
        <v>230</v>
      </c>
      <c r="Q225" s="43">
        <f t="shared" si="19"/>
        <v>230</v>
      </c>
      <c r="R225" s="33"/>
      <c r="S225" s="31">
        <f t="shared" si="17"/>
        <v>230</v>
      </c>
    </row>
    <row r="226" spans="1:19" ht="12.75" customHeight="1" hidden="1">
      <c r="A226" s="161">
        <f t="shared" si="18"/>
        <v>65</v>
      </c>
      <c r="B226" s="168"/>
      <c r="C226" s="169"/>
      <c r="D226" s="170"/>
      <c r="E226" s="173" t="s">
        <v>16</v>
      </c>
      <c r="F226" s="28"/>
      <c r="G226" s="28"/>
      <c r="H226" s="174"/>
      <c r="I226" s="28"/>
      <c r="J226" s="28">
        <f t="shared" si="15"/>
        <v>0</v>
      </c>
      <c r="K226" s="28"/>
      <c r="L226" s="28"/>
      <c r="M226" s="28"/>
      <c r="N226" s="28"/>
      <c r="O226" s="33"/>
      <c r="P226" s="33">
        <v>100</v>
      </c>
      <c r="Q226" s="43">
        <f t="shared" si="19"/>
        <v>100</v>
      </c>
      <c r="R226" s="33"/>
      <c r="S226" s="31">
        <f t="shared" si="17"/>
        <v>100</v>
      </c>
    </row>
    <row r="227" spans="1:19" ht="12.75" customHeight="1" hidden="1">
      <c r="A227" s="161">
        <f t="shared" si="18"/>
        <v>66</v>
      </c>
      <c r="B227" s="168"/>
      <c r="C227" s="169"/>
      <c r="D227" s="170" t="s">
        <v>43</v>
      </c>
      <c r="E227" s="171" t="s">
        <v>44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5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19"/>
        <v>60</v>
      </c>
      <c r="R227" s="43"/>
      <c r="S227" s="31">
        <f t="shared" si="17"/>
        <v>3134</v>
      </c>
    </row>
    <row r="228" spans="1:19" ht="12.75" customHeight="1" hidden="1">
      <c r="A228" s="161">
        <f t="shared" si="18"/>
        <v>67</v>
      </c>
      <c r="B228" s="168"/>
      <c r="C228" s="169"/>
      <c r="D228" s="170"/>
      <c r="E228" s="173" t="s">
        <v>13</v>
      </c>
      <c r="F228" s="25"/>
      <c r="G228" s="25"/>
      <c r="H228" s="174">
        <f>774-37-72</f>
        <v>665</v>
      </c>
      <c r="I228" s="25"/>
      <c r="J228" s="28">
        <f t="shared" si="15"/>
        <v>665</v>
      </c>
      <c r="K228" s="25"/>
      <c r="L228" s="25"/>
      <c r="M228" s="25"/>
      <c r="N228" s="25"/>
      <c r="O228" s="43"/>
      <c r="P228" s="43"/>
      <c r="Q228" s="43">
        <f t="shared" si="19"/>
        <v>0</v>
      </c>
      <c r="R228" s="43"/>
      <c r="S228" s="31">
        <f t="shared" si="17"/>
        <v>665</v>
      </c>
    </row>
    <row r="229" spans="1:19" ht="12.75" customHeight="1" hidden="1">
      <c r="A229" s="161">
        <f t="shared" si="18"/>
        <v>68</v>
      </c>
      <c r="B229" s="168"/>
      <c r="C229" s="169"/>
      <c r="D229" s="170"/>
      <c r="E229" s="173" t="s">
        <v>15</v>
      </c>
      <c r="F229" s="25"/>
      <c r="G229" s="25"/>
      <c r="H229" s="174">
        <v>72</v>
      </c>
      <c r="I229" s="25"/>
      <c r="J229" s="28">
        <f t="shared" si="15"/>
        <v>72</v>
      </c>
      <c r="K229" s="25"/>
      <c r="L229" s="25"/>
      <c r="M229" s="25"/>
      <c r="N229" s="25"/>
      <c r="O229" s="43"/>
      <c r="P229" s="43"/>
      <c r="Q229" s="43">
        <f t="shared" si="19"/>
        <v>0</v>
      </c>
      <c r="R229" s="43"/>
      <c r="S229" s="31">
        <f t="shared" si="17"/>
        <v>72</v>
      </c>
    </row>
    <row r="230" spans="1:19" ht="12.75" customHeight="1" hidden="1">
      <c r="A230" s="161">
        <f t="shared" si="18"/>
        <v>69</v>
      </c>
      <c r="B230" s="168"/>
      <c r="C230" s="169"/>
      <c r="D230" s="170"/>
      <c r="E230" s="173" t="s">
        <v>14</v>
      </c>
      <c r="F230" s="28"/>
      <c r="G230" s="28"/>
      <c r="H230" s="174">
        <v>37</v>
      </c>
      <c r="I230" s="28"/>
      <c r="J230" s="33">
        <f t="shared" si="15"/>
        <v>37</v>
      </c>
      <c r="K230" s="33"/>
      <c r="L230" s="28"/>
      <c r="M230" s="28"/>
      <c r="N230" s="28"/>
      <c r="O230" s="33"/>
      <c r="P230" s="33"/>
      <c r="Q230" s="43">
        <f t="shared" si="19"/>
        <v>0</v>
      </c>
      <c r="R230" s="33"/>
      <c r="S230" s="31">
        <f t="shared" si="17"/>
        <v>37</v>
      </c>
    </row>
    <row r="231" spans="1:19" ht="12.75" customHeight="1" hidden="1">
      <c r="A231" s="161">
        <f t="shared" si="18"/>
        <v>70</v>
      </c>
      <c r="B231" s="168"/>
      <c r="C231" s="169"/>
      <c r="D231" s="170"/>
      <c r="E231" s="173" t="s">
        <v>16</v>
      </c>
      <c r="F231" s="28"/>
      <c r="G231" s="28"/>
      <c r="H231" s="174"/>
      <c r="I231" s="28"/>
      <c r="J231" s="33">
        <f t="shared" si="15"/>
        <v>0</v>
      </c>
      <c r="K231" s="33"/>
      <c r="L231" s="28"/>
      <c r="M231" s="28"/>
      <c r="N231" s="28"/>
      <c r="O231" s="33"/>
      <c r="P231" s="33">
        <v>60</v>
      </c>
      <c r="Q231" s="43">
        <f t="shared" si="19"/>
        <v>60</v>
      </c>
      <c r="R231" s="33"/>
      <c r="S231" s="31">
        <f t="shared" si="17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627" t="s">
        <v>1</v>
      </c>
      <c r="B238" s="627"/>
      <c r="C238" s="627"/>
      <c r="D238" s="627"/>
      <c r="E238" s="627"/>
      <c r="F238" s="627"/>
      <c r="G238" s="627"/>
      <c r="H238" s="627"/>
      <c r="I238" s="627"/>
      <c r="J238" s="627"/>
      <c r="K238" s="627"/>
      <c r="L238" s="178"/>
      <c r="M238" s="178"/>
      <c r="N238" s="178"/>
      <c r="O238" s="178"/>
      <c r="P238" s="178"/>
      <c r="Q238" s="178"/>
      <c r="R238" s="9"/>
      <c r="S238" s="626" t="s">
        <v>1</v>
      </c>
    </row>
    <row r="239" spans="1:19" ht="12.75" customHeight="1" hidden="1">
      <c r="A239" s="179"/>
      <c r="B239" s="180"/>
      <c r="C239" s="181"/>
      <c r="D239" s="182"/>
      <c r="E239" s="183"/>
      <c r="F239" s="629" t="s">
        <v>2</v>
      </c>
      <c r="G239" s="629"/>
      <c r="H239" s="629"/>
      <c r="I239" s="629"/>
      <c r="J239" s="629"/>
      <c r="K239" s="10"/>
      <c r="L239" s="629" t="s">
        <v>3</v>
      </c>
      <c r="M239" s="629"/>
      <c r="N239" s="629"/>
      <c r="O239" s="629"/>
      <c r="P239" s="629"/>
      <c r="Q239" s="629"/>
      <c r="R239" s="10"/>
      <c r="S239" s="626"/>
    </row>
    <row r="240" spans="1:19" ht="12.75" customHeight="1" hidden="1">
      <c r="A240" s="179"/>
      <c r="B240" s="184" t="s">
        <v>4</v>
      </c>
      <c r="C240" s="182" t="s">
        <v>5</v>
      </c>
      <c r="D240" s="628" t="s">
        <v>6</v>
      </c>
      <c r="E240" s="628"/>
      <c r="F240" s="628"/>
      <c r="G240" s="628"/>
      <c r="H240" s="628"/>
      <c r="I240" s="628"/>
      <c r="J240" s="628"/>
      <c r="K240" s="11"/>
      <c r="L240" s="628"/>
      <c r="M240" s="628"/>
      <c r="N240" s="628"/>
      <c r="O240" s="628"/>
      <c r="P240" s="628"/>
      <c r="Q240" s="628"/>
      <c r="R240" s="11"/>
      <c r="S240" s="626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630">
        <v>610</v>
      </c>
      <c r="G241" s="630">
        <v>620</v>
      </c>
      <c r="H241" s="630">
        <v>630</v>
      </c>
      <c r="I241" s="630">
        <v>640</v>
      </c>
      <c r="J241" s="630" t="s">
        <v>10</v>
      </c>
      <c r="K241" s="12"/>
      <c r="L241" s="630">
        <v>711</v>
      </c>
      <c r="M241" s="630">
        <v>713</v>
      </c>
      <c r="N241" s="630">
        <v>714</v>
      </c>
      <c r="O241" s="630">
        <v>716</v>
      </c>
      <c r="P241" s="630">
        <v>717</v>
      </c>
      <c r="Q241" s="630" t="s">
        <v>10</v>
      </c>
      <c r="R241" s="12"/>
      <c r="S241" s="626"/>
    </row>
    <row r="242" spans="1:21" s="32" customFormat="1" ht="12.75" customHeight="1" hidden="1">
      <c r="A242" s="179"/>
      <c r="B242" s="184"/>
      <c r="C242" s="182"/>
      <c r="D242" s="182"/>
      <c r="E242" s="183"/>
      <c r="F242" s="630"/>
      <c r="G242" s="630"/>
      <c r="H242" s="630"/>
      <c r="I242" s="630"/>
      <c r="J242" s="630"/>
      <c r="K242" s="12"/>
      <c r="L242" s="630"/>
      <c r="M242" s="630"/>
      <c r="N242" s="630"/>
      <c r="O242" s="630"/>
      <c r="P242" s="630"/>
      <c r="Q242" s="630"/>
      <c r="R242" s="12"/>
      <c r="S242" s="626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45</v>
      </c>
      <c r="E243" s="171" t="s">
        <v>46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0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1" ref="Q243:Q265">SUM(L243:P243)</f>
        <v>35</v>
      </c>
      <c r="R243" s="43"/>
      <c r="S243" s="31">
        <f aca="true" t="shared" si="22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3" ref="A244:A265">A243+1</f>
        <v>72</v>
      </c>
      <c r="B244" s="168"/>
      <c r="C244" s="169"/>
      <c r="D244" s="170"/>
      <c r="E244" s="173" t="s">
        <v>13</v>
      </c>
      <c r="F244" s="25"/>
      <c r="G244" s="25"/>
      <c r="H244" s="174">
        <f>329-19-56</f>
        <v>254</v>
      </c>
      <c r="I244" s="25"/>
      <c r="J244" s="28">
        <f t="shared" si="20"/>
        <v>254</v>
      </c>
      <c r="K244" s="25"/>
      <c r="L244" s="25"/>
      <c r="M244" s="25"/>
      <c r="N244" s="25"/>
      <c r="O244" s="43"/>
      <c r="P244" s="43"/>
      <c r="Q244" s="43">
        <f t="shared" si="21"/>
        <v>0</v>
      </c>
      <c r="R244" s="43"/>
      <c r="S244" s="31">
        <f t="shared" si="22"/>
        <v>254</v>
      </c>
      <c r="T244" s="5"/>
      <c r="U244" s="5"/>
    </row>
    <row r="245" spans="1:21" s="32" customFormat="1" ht="12.75" customHeight="1" hidden="1">
      <c r="A245" s="161">
        <f t="shared" si="23"/>
        <v>73</v>
      </c>
      <c r="B245" s="168"/>
      <c r="C245" s="169"/>
      <c r="D245" s="170"/>
      <c r="E245" s="173" t="s">
        <v>15</v>
      </c>
      <c r="F245" s="25"/>
      <c r="G245" s="25"/>
      <c r="H245" s="174">
        <v>56</v>
      </c>
      <c r="I245" s="25"/>
      <c r="J245" s="28">
        <f t="shared" si="20"/>
        <v>56</v>
      </c>
      <c r="K245" s="25"/>
      <c r="L245" s="25"/>
      <c r="M245" s="25"/>
      <c r="N245" s="25"/>
      <c r="O245" s="43"/>
      <c r="P245" s="43"/>
      <c r="Q245" s="43">
        <f t="shared" si="21"/>
        <v>0</v>
      </c>
      <c r="R245" s="43"/>
      <c r="S245" s="31">
        <f t="shared" si="22"/>
        <v>56</v>
      </c>
      <c r="T245" s="5"/>
      <c r="U245" s="5"/>
    </row>
    <row r="246" spans="1:21" s="32" customFormat="1" ht="12.75" customHeight="1" hidden="1">
      <c r="A246" s="161">
        <f t="shared" si="23"/>
        <v>74</v>
      </c>
      <c r="B246" s="168"/>
      <c r="C246" s="169"/>
      <c r="D246" s="170"/>
      <c r="E246" s="173" t="s">
        <v>14</v>
      </c>
      <c r="F246" s="28"/>
      <c r="G246" s="28"/>
      <c r="H246" s="174">
        <v>19</v>
      </c>
      <c r="I246" s="28"/>
      <c r="J246" s="28">
        <f t="shared" si="20"/>
        <v>19</v>
      </c>
      <c r="K246" s="28"/>
      <c r="L246" s="28"/>
      <c r="M246" s="28"/>
      <c r="N246" s="28"/>
      <c r="O246" s="33"/>
      <c r="P246" s="33"/>
      <c r="Q246" s="43">
        <f t="shared" si="21"/>
        <v>0</v>
      </c>
      <c r="R246" s="33"/>
      <c r="S246" s="31">
        <f t="shared" si="22"/>
        <v>19</v>
      </c>
      <c r="T246" s="5"/>
      <c r="U246" s="5"/>
    </row>
    <row r="247" spans="1:21" s="32" customFormat="1" ht="12.75" customHeight="1" hidden="1">
      <c r="A247" s="161">
        <f t="shared" si="23"/>
        <v>75</v>
      </c>
      <c r="B247" s="168"/>
      <c r="C247" s="169"/>
      <c r="D247" s="170"/>
      <c r="E247" s="173" t="s">
        <v>16</v>
      </c>
      <c r="F247" s="28"/>
      <c r="G247" s="28"/>
      <c r="H247" s="174"/>
      <c r="I247" s="28"/>
      <c r="J247" s="28">
        <f t="shared" si="20"/>
        <v>0</v>
      </c>
      <c r="K247" s="28"/>
      <c r="L247" s="28"/>
      <c r="M247" s="28"/>
      <c r="N247" s="28"/>
      <c r="O247" s="33"/>
      <c r="P247" s="33">
        <v>35</v>
      </c>
      <c r="Q247" s="43">
        <f t="shared" si="21"/>
        <v>35</v>
      </c>
      <c r="R247" s="33"/>
      <c r="S247" s="31">
        <f t="shared" si="22"/>
        <v>35</v>
      </c>
      <c r="T247" s="5"/>
      <c r="U247" s="5"/>
    </row>
    <row r="248" spans="1:21" s="32" customFormat="1" ht="12.75" customHeight="1" hidden="1">
      <c r="A248" s="161">
        <f t="shared" si="23"/>
        <v>76</v>
      </c>
      <c r="B248" s="168"/>
      <c r="C248" s="169"/>
      <c r="D248" s="170" t="s">
        <v>47</v>
      </c>
      <c r="E248" s="171" t="s">
        <v>48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0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1"/>
        <v>150</v>
      </c>
      <c r="R248" s="43"/>
      <c r="S248" s="31">
        <f t="shared" si="22"/>
        <v>2021</v>
      </c>
      <c r="T248" s="5"/>
      <c r="U248" s="5"/>
    </row>
    <row r="249" spans="1:21" s="32" customFormat="1" ht="12.75" customHeight="1" hidden="1">
      <c r="A249" s="161">
        <f t="shared" si="23"/>
        <v>77</v>
      </c>
      <c r="B249" s="168"/>
      <c r="C249" s="169"/>
      <c r="D249" s="170"/>
      <c r="E249" s="173" t="s">
        <v>13</v>
      </c>
      <c r="F249" s="25"/>
      <c r="G249" s="25"/>
      <c r="H249" s="174">
        <f>481-21-72</f>
        <v>388</v>
      </c>
      <c r="I249" s="25"/>
      <c r="J249" s="28">
        <f t="shared" si="20"/>
        <v>388</v>
      </c>
      <c r="K249" s="25"/>
      <c r="L249" s="25"/>
      <c r="M249" s="25"/>
      <c r="N249" s="25"/>
      <c r="O249" s="43"/>
      <c r="P249" s="43"/>
      <c r="Q249" s="43">
        <f t="shared" si="21"/>
        <v>0</v>
      </c>
      <c r="R249" s="43"/>
      <c r="S249" s="31">
        <f t="shared" si="22"/>
        <v>388</v>
      </c>
      <c r="T249" s="5"/>
      <c r="U249" s="5"/>
    </row>
    <row r="250" spans="1:21" s="32" customFormat="1" ht="12.75" customHeight="1" hidden="1">
      <c r="A250" s="161">
        <f t="shared" si="23"/>
        <v>78</v>
      </c>
      <c r="B250" s="168"/>
      <c r="C250" s="169"/>
      <c r="D250" s="170"/>
      <c r="E250" s="173" t="s">
        <v>15</v>
      </c>
      <c r="F250" s="25"/>
      <c r="G250" s="25"/>
      <c r="H250" s="174">
        <v>72</v>
      </c>
      <c r="I250" s="25"/>
      <c r="J250" s="28">
        <f t="shared" si="20"/>
        <v>72</v>
      </c>
      <c r="K250" s="25"/>
      <c r="L250" s="25"/>
      <c r="M250" s="25"/>
      <c r="N250" s="25"/>
      <c r="O250" s="43"/>
      <c r="P250" s="43"/>
      <c r="Q250" s="43">
        <f t="shared" si="21"/>
        <v>0</v>
      </c>
      <c r="R250" s="43"/>
      <c r="S250" s="31">
        <f t="shared" si="22"/>
        <v>72</v>
      </c>
      <c r="T250" s="5"/>
      <c r="U250" s="5"/>
    </row>
    <row r="251" spans="1:21" s="32" customFormat="1" ht="12.75" customHeight="1" hidden="1">
      <c r="A251" s="161">
        <f t="shared" si="23"/>
        <v>79</v>
      </c>
      <c r="B251" s="168"/>
      <c r="C251" s="169"/>
      <c r="D251" s="170"/>
      <c r="E251" s="173" t="s">
        <v>14</v>
      </c>
      <c r="F251" s="28"/>
      <c r="G251" s="28"/>
      <c r="H251" s="174">
        <v>21</v>
      </c>
      <c r="I251" s="28"/>
      <c r="J251" s="28">
        <f t="shared" si="20"/>
        <v>21</v>
      </c>
      <c r="K251" s="28"/>
      <c r="L251" s="28"/>
      <c r="M251" s="28"/>
      <c r="N251" s="28"/>
      <c r="O251" s="33"/>
      <c r="P251" s="33"/>
      <c r="Q251" s="43">
        <f t="shared" si="21"/>
        <v>0</v>
      </c>
      <c r="R251" s="33"/>
      <c r="S251" s="31">
        <f t="shared" si="22"/>
        <v>21</v>
      </c>
      <c r="T251" s="5"/>
      <c r="U251" s="5"/>
    </row>
    <row r="252" spans="1:21" s="32" customFormat="1" ht="13.5" customHeight="1" hidden="1">
      <c r="A252" s="161">
        <f t="shared" si="23"/>
        <v>80</v>
      </c>
      <c r="B252" s="168"/>
      <c r="C252" s="169"/>
      <c r="D252" s="170"/>
      <c r="E252" s="173" t="s">
        <v>21</v>
      </c>
      <c r="F252" s="28"/>
      <c r="G252" s="28"/>
      <c r="H252" s="174"/>
      <c r="I252" s="28"/>
      <c r="J252" s="28">
        <f t="shared" si="20"/>
        <v>0</v>
      </c>
      <c r="K252" s="28"/>
      <c r="L252" s="28"/>
      <c r="M252" s="28"/>
      <c r="N252" s="28"/>
      <c r="O252" s="33"/>
      <c r="P252" s="33">
        <v>100</v>
      </c>
      <c r="Q252" s="43">
        <f t="shared" si="21"/>
        <v>100</v>
      </c>
      <c r="R252" s="33"/>
      <c r="S252" s="31">
        <f t="shared" si="22"/>
        <v>100</v>
      </c>
      <c r="T252" s="5"/>
      <c r="U252" s="5"/>
    </row>
    <row r="253" spans="1:21" s="32" customFormat="1" ht="15" customHeight="1" hidden="1">
      <c r="A253" s="161">
        <f t="shared" si="23"/>
        <v>81</v>
      </c>
      <c r="B253" s="168"/>
      <c r="C253" s="169"/>
      <c r="D253" s="170"/>
      <c r="E253" s="173" t="s">
        <v>16</v>
      </c>
      <c r="F253" s="28"/>
      <c r="G253" s="28"/>
      <c r="H253" s="174"/>
      <c r="I253" s="28"/>
      <c r="J253" s="33">
        <f t="shared" si="20"/>
        <v>0</v>
      </c>
      <c r="K253" s="33"/>
      <c r="L253" s="28"/>
      <c r="M253" s="28"/>
      <c r="N253" s="28"/>
      <c r="O253" s="33"/>
      <c r="P253" s="33">
        <v>50</v>
      </c>
      <c r="Q253" s="43">
        <f t="shared" si="21"/>
        <v>50</v>
      </c>
      <c r="R253" s="33"/>
      <c r="S253" s="31">
        <f t="shared" si="22"/>
        <v>50</v>
      </c>
      <c r="T253" s="5"/>
      <c r="U253" s="5"/>
    </row>
    <row r="254" spans="1:21" s="32" customFormat="1" ht="3" customHeight="1" hidden="1">
      <c r="A254" s="161">
        <f t="shared" si="23"/>
        <v>82</v>
      </c>
      <c r="B254" s="168"/>
      <c r="C254" s="169"/>
      <c r="D254" s="170" t="s">
        <v>49</v>
      </c>
      <c r="E254" s="171" t="s">
        <v>50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0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1"/>
        <v>35</v>
      </c>
      <c r="R254" s="48"/>
      <c r="S254" s="31">
        <f t="shared" si="22"/>
        <v>1912</v>
      </c>
      <c r="T254" s="5"/>
      <c r="U254" s="5"/>
    </row>
    <row r="255" spans="1:21" s="32" customFormat="1" ht="15" customHeight="1" hidden="1">
      <c r="A255" s="161">
        <f t="shared" si="23"/>
        <v>83</v>
      </c>
      <c r="B255" s="168"/>
      <c r="C255" s="169"/>
      <c r="D255" s="170"/>
      <c r="E255" s="173" t="s">
        <v>13</v>
      </c>
      <c r="F255" s="48"/>
      <c r="G255" s="48"/>
      <c r="H255" s="70">
        <f>432-22</f>
        <v>410</v>
      </c>
      <c r="I255" s="48"/>
      <c r="J255" s="28">
        <f t="shared" si="20"/>
        <v>410</v>
      </c>
      <c r="K255" s="48"/>
      <c r="L255" s="48"/>
      <c r="M255" s="48"/>
      <c r="N255" s="48"/>
      <c r="O255" s="48"/>
      <c r="P255" s="48"/>
      <c r="Q255" s="43">
        <f t="shared" si="21"/>
        <v>0</v>
      </c>
      <c r="R255" s="48"/>
      <c r="S255" s="31">
        <f t="shared" si="22"/>
        <v>410</v>
      </c>
      <c r="T255" s="5"/>
      <c r="U255" s="5"/>
    </row>
    <row r="256" spans="1:21" s="32" customFormat="1" ht="7.5" customHeight="1" hidden="1" thickBot="1">
      <c r="A256" s="161">
        <f t="shared" si="23"/>
        <v>84</v>
      </c>
      <c r="B256" s="168"/>
      <c r="C256" s="169"/>
      <c r="D256" s="170"/>
      <c r="E256" s="173" t="s">
        <v>14</v>
      </c>
      <c r="F256" s="28"/>
      <c r="G256" s="28"/>
      <c r="H256" s="174">
        <v>22</v>
      </c>
      <c r="I256" s="28"/>
      <c r="J256" s="28">
        <f t="shared" si="20"/>
        <v>22</v>
      </c>
      <c r="K256" s="28"/>
      <c r="L256" s="28"/>
      <c r="M256" s="28"/>
      <c r="N256" s="28"/>
      <c r="O256" s="28"/>
      <c r="P256" s="28"/>
      <c r="Q256" s="43">
        <f t="shared" si="21"/>
        <v>0</v>
      </c>
      <c r="R256" s="28"/>
      <c r="S256" s="31">
        <f t="shared" si="22"/>
        <v>22</v>
      </c>
      <c r="T256" s="5"/>
      <c r="U256" s="5"/>
    </row>
    <row r="257" spans="1:21" s="32" customFormat="1" ht="13.5" customHeight="1" hidden="1" thickBot="1">
      <c r="A257" s="161">
        <f t="shared" si="23"/>
        <v>85</v>
      </c>
      <c r="B257" s="168"/>
      <c r="C257" s="169"/>
      <c r="D257" s="170"/>
      <c r="E257" s="173" t="s">
        <v>16</v>
      </c>
      <c r="F257" s="28"/>
      <c r="G257" s="28"/>
      <c r="H257" s="174"/>
      <c r="I257" s="28"/>
      <c r="J257" s="28">
        <f t="shared" si="20"/>
        <v>0</v>
      </c>
      <c r="K257" s="28"/>
      <c r="L257" s="28"/>
      <c r="M257" s="28"/>
      <c r="N257" s="28"/>
      <c r="O257" s="28"/>
      <c r="P257" s="28">
        <v>35</v>
      </c>
      <c r="Q257" s="28">
        <f t="shared" si="21"/>
        <v>35</v>
      </c>
      <c r="R257" s="28"/>
      <c r="S257" s="31">
        <f t="shared" si="22"/>
        <v>35</v>
      </c>
      <c r="T257" s="5"/>
      <c r="U257" s="5"/>
    </row>
    <row r="258" spans="1:21" s="32" customFormat="1" ht="15" customHeight="1" hidden="1">
      <c r="A258" s="161">
        <f t="shared" si="23"/>
        <v>86</v>
      </c>
      <c r="B258" s="168"/>
      <c r="C258" s="169"/>
      <c r="D258" s="170" t="s">
        <v>51</v>
      </c>
      <c r="E258" s="171" t="s">
        <v>52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0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1"/>
        <v>90</v>
      </c>
      <c r="R258" s="48"/>
      <c r="S258" s="31">
        <f t="shared" si="22"/>
        <v>3417</v>
      </c>
      <c r="T258" s="5"/>
      <c r="U258" s="5"/>
    </row>
    <row r="259" spans="1:21" s="32" customFormat="1" ht="12.75" customHeight="1" hidden="1">
      <c r="A259" s="161">
        <f t="shared" si="23"/>
        <v>87</v>
      </c>
      <c r="B259" s="168"/>
      <c r="C259" s="169"/>
      <c r="D259" s="170"/>
      <c r="E259" s="173" t="s">
        <v>13</v>
      </c>
      <c r="F259" s="48"/>
      <c r="G259" s="48"/>
      <c r="H259" s="70">
        <f>777-47</f>
        <v>730</v>
      </c>
      <c r="I259" s="48"/>
      <c r="J259" s="28">
        <f t="shared" si="20"/>
        <v>730</v>
      </c>
      <c r="K259" s="48"/>
      <c r="L259" s="48"/>
      <c r="M259" s="48"/>
      <c r="N259" s="48"/>
      <c r="O259" s="48"/>
      <c r="P259" s="48"/>
      <c r="Q259" s="48">
        <f t="shared" si="21"/>
        <v>0</v>
      </c>
      <c r="R259" s="48"/>
      <c r="S259" s="31">
        <f t="shared" si="22"/>
        <v>730</v>
      </c>
      <c r="T259" s="5"/>
      <c r="U259" s="5"/>
    </row>
    <row r="260" spans="1:21" s="32" customFormat="1" ht="12.75" customHeight="1" hidden="1">
      <c r="A260" s="161">
        <f t="shared" si="23"/>
        <v>88</v>
      </c>
      <c r="B260" s="168"/>
      <c r="C260" s="169"/>
      <c r="D260" s="170"/>
      <c r="E260" s="173" t="s">
        <v>14</v>
      </c>
      <c r="F260" s="28"/>
      <c r="G260" s="28"/>
      <c r="H260" s="174">
        <v>47</v>
      </c>
      <c r="I260" s="28"/>
      <c r="J260" s="28">
        <f t="shared" si="20"/>
        <v>47</v>
      </c>
      <c r="K260" s="28"/>
      <c r="L260" s="28"/>
      <c r="M260" s="28"/>
      <c r="N260" s="28"/>
      <c r="O260" s="28"/>
      <c r="P260" s="28"/>
      <c r="Q260" s="28">
        <f t="shared" si="21"/>
        <v>0</v>
      </c>
      <c r="R260" s="28"/>
      <c r="S260" s="31">
        <f t="shared" si="22"/>
        <v>47</v>
      </c>
      <c r="T260" s="5"/>
      <c r="U260" s="5"/>
    </row>
    <row r="261" spans="1:21" s="32" customFormat="1" ht="8.25" customHeight="1" hidden="1" thickBot="1">
      <c r="A261" s="161">
        <f t="shared" si="23"/>
        <v>89</v>
      </c>
      <c r="B261" s="168"/>
      <c r="C261" s="169"/>
      <c r="D261" s="170"/>
      <c r="E261" s="173" t="s">
        <v>16</v>
      </c>
      <c r="F261" s="28"/>
      <c r="G261" s="28"/>
      <c r="H261" s="174"/>
      <c r="I261" s="28"/>
      <c r="J261" s="28">
        <f t="shared" si="20"/>
        <v>0</v>
      </c>
      <c r="K261" s="28"/>
      <c r="L261" s="28"/>
      <c r="M261" s="28"/>
      <c r="N261" s="28"/>
      <c r="O261" s="28"/>
      <c r="P261" s="28">
        <v>60</v>
      </c>
      <c r="Q261" s="48">
        <f t="shared" si="21"/>
        <v>60</v>
      </c>
      <c r="R261" s="28"/>
      <c r="S261" s="31">
        <f t="shared" si="22"/>
        <v>60</v>
      </c>
      <c r="T261" s="5"/>
      <c r="U261" s="5"/>
    </row>
    <row r="262" spans="1:19" ht="12.75" customHeight="1" hidden="1">
      <c r="A262" s="161">
        <f t="shared" si="23"/>
        <v>90</v>
      </c>
      <c r="B262" s="168"/>
      <c r="C262" s="169"/>
      <c r="D262" s="170"/>
      <c r="E262" s="173" t="s">
        <v>22</v>
      </c>
      <c r="F262" s="28"/>
      <c r="G262" s="28"/>
      <c r="H262" s="174"/>
      <c r="I262" s="28"/>
      <c r="J262" s="28">
        <f t="shared" si="20"/>
        <v>0</v>
      </c>
      <c r="K262" s="28"/>
      <c r="L262" s="28"/>
      <c r="M262" s="28">
        <v>30</v>
      </c>
      <c r="N262" s="28"/>
      <c r="O262" s="28"/>
      <c r="P262" s="175"/>
      <c r="Q262" s="28">
        <f t="shared" si="21"/>
        <v>30</v>
      </c>
      <c r="R262" s="28"/>
      <c r="S262" s="31">
        <f t="shared" si="22"/>
        <v>30</v>
      </c>
    </row>
    <row r="263" spans="1:19" ht="12.75" customHeight="1" hidden="1">
      <c r="A263" s="161">
        <f t="shared" si="23"/>
        <v>91</v>
      </c>
      <c r="B263" s="168"/>
      <c r="C263" s="162"/>
      <c r="D263" s="163" t="s">
        <v>53</v>
      </c>
      <c r="E263" s="187"/>
      <c r="F263" s="166"/>
      <c r="G263" s="166"/>
      <c r="H263" s="166"/>
      <c r="I263" s="166">
        <f>SUM(I264:I265)</f>
        <v>3062</v>
      </c>
      <c r="J263" s="166">
        <f t="shared" si="20"/>
        <v>3062</v>
      </c>
      <c r="K263" s="18"/>
      <c r="L263" s="166"/>
      <c r="M263" s="166"/>
      <c r="N263" s="166"/>
      <c r="O263" s="166"/>
      <c r="P263" s="166"/>
      <c r="Q263" s="166">
        <f t="shared" si="21"/>
        <v>0</v>
      </c>
      <c r="R263" s="18"/>
      <c r="S263" s="167">
        <f t="shared" si="22"/>
        <v>3062</v>
      </c>
    </row>
    <row r="264" spans="1:19" ht="12.75" customHeight="1" hidden="1">
      <c r="A264" s="161">
        <f t="shared" si="23"/>
        <v>92</v>
      </c>
      <c r="B264" s="188"/>
      <c r="C264" s="169" t="s">
        <v>11</v>
      </c>
      <c r="D264" s="170" t="s">
        <v>12</v>
      </c>
      <c r="E264" s="173" t="s">
        <v>54</v>
      </c>
      <c r="F264" s="18"/>
      <c r="G264" s="18"/>
      <c r="H264" s="18"/>
      <c r="I264" s="18">
        <v>1155</v>
      </c>
      <c r="J264" s="28">
        <f t="shared" si="20"/>
        <v>1155</v>
      </c>
      <c r="K264" s="18"/>
      <c r="L264" s="18"/>
      <c r="M264" s="18"/>
      <c r="N264" s="18"/>
      <c r="O264" s="18"/>
      <c r="P264" s="18"/>
      <c r="Q264" s="28">
        <f t="shared" si="21"/>
        <v>0</v>
      </c>
      <c r="R264" s="18"/>
      <c r="S264" s="31">
        <f t="shared" si="22"/>
        <v>1155</v>
      </c>
    </row>
    <row r="265" spans="1:19" ht="12.75" customHeight="1" hidden="1">
      <c r="A265" s="161">
        <f t="shared" si="23"/>
        <v>93</v>
      </c>
      <c r="B265" s="188"/>
      <c r="C265" s="169" t="s">
        <v>11</v>
      </c>
      <c r="D265" s="170" t="s">
        <v>17</v>
      </c>
      <c r="E265" s="173" t="s">
        <v>55</v>
      </c>
      <c r="F265" s="18"/>
      <c r="G265" s="18"/>
      <c r="H265" s="18"/>
      <c r="I265" s="18">
        <v>1907</v>
      </c>
      <c r="J265" s="28">
        <f t="shared" si="20"/>
        <v>1907</v>
      </c>
      <c r="K265" s="18"/>
      <c r="L265" s="18"/>
      <c r="M265" s="18"/>
      <c r="N265" s="18"/>
      <c r="O265" s="18"/>
      <c r="P265" s="18"/>
      <c r="Q265" s="28">
        <f t="shared" si="21"/>
        <v>0</v>
      </c>
      <c r="R265" s="18"/>
      <c r="S265" s="31">
        <f t="shared" si="22"/>
        <v>1907</v>
      </c>
    </row>
    <row r="266" spans="1:19" ht="12.75" customHeight="1" hidden="1">
      <c r="A266" s="161"/>
      <c r="B266" s="188"/>
      <c r="C266" s="169"/>
      <c r="D266" s="170"/>
      <c r="E266" s="173" t="s">
        <v>218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219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627"/>
      <c r="B306" s="627"/>
      <c r="C306" s="627"/>
      <c r="D306" s="627"/>
      <c r="E306" s="627"/>
      <c r="F306" s="627"/>
      <c r="G306" s="627"/>
      <c r="H306" s="627"/>
      <c r="I306" s="627"/>
      <c r="J306" s="627"/>
      <c r="K306" s="627"/>
      <c r="L306" s="178"/>
      <c r="M306" s="178"/>
      <c r="N306" s="178"/>
      <c r="O306" s="178"/>
      <c r="P306" s="178"/>
      <c r="Q306" s="178"/>
      <c r="R306" s="9"/>
      <c r="S306" s="626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629"/>
      <c r="G307" s="629"/>
      <c r="H307" s="629"/>
      <c r="I307" s="629"/>
      <c r="J307" s="629"/>
      <c r="K307" s="10"/>
      <c r="L307" s="629"/>
      <c r="M307" s="629"/>
      <c r="N307" s="629"/>
      <c r="O307" s="629"/>
      <c r="P307" s="629"/>
      <c r="Q307" s="629"/>
      <c r="R307" s="10"/>
      <c r="S307" s="626"/>
      <c r="T307" s="5"/>
      <c r="U307" s="5"/>
    </row>
    <row r="308" spans="1:21" s="32" customFormat="1" ht="12.75" customHeight="1" hidden="1">
      <c r="A308" s="179"/>
      <c r="B308" s="184"/>
      <c r="C308" s="182"/>
      <c r="D308" s="628"/>
      <c r="E308" s="628"/>
      <c r="F308" s="628"/>
      <c r="G308" s="628"/>
      <c r="H308" s="628"/>
      <c r="I308" s="628"/>
      <c r="J308" s="628"/>
      <c r="K308" s="11"/>
      <c r="L308" s="628"/>
      <c r="M308" s="628"/>
      <c r="N308" s="628"/>
      <c r="O308" s="628"/>
      <c r="P308" s="628"/>
      <c r="Q308" s="628"/>
      <c r="R308" s="11"/>
      <c r="S308" s="626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630"/>
      <c r="G309" s="630"/>
      <c r="H309" s="630"/>
      <c r="I309" s="630"/>
      <c r="J309" s="630"/>
      <c r="K309" s="12"/>
      <c r="L309" s="630"/>
      <c r="M309" s="630"/>
      <c r="N309" s="630"/>
      <c r="O309" s="630"/>
      <c r="P309" s="630"/>
      <c r="Q309" s="630"/>
      <c r="R309" s="12"/>
      <c r="S309" s="626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630"/>
      <c r="G310" s="630"/>
      <c r="H310" s="630"/>
      <c r="I310" s="630"/>
      <c r="J310" s="630"/>
      <c r="K310" s="12"/>
      <c r="L310" s="630"/>
      <c r="M310" s="630"/>
      <c r="N310" s="630"/>
      <c r="O310" s="630"/>
      <c r="P310" s="630"/>
      <c r="Q310" s="630"/>
      <c r="R310" s="12"/>
      <c r="S310" s="626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/>
      <c r="C369" s="108"/>
      <c r="D369" s="108"/>
      <c r="E369" s="108"/>
    </row>
    <row r="370" ht="13.5" thickBot="1"/>
    <row r="371" spans="1:19" ht="13.5" thickBot="1">
      <c r="A371" s="547"/>
      <c r="B371" s="548"/>
      <c r="C371" s="548"/>
      <c r="D371" s="548"/>
      <c r="E371" s="548"/>
      <c r="F371" s="548"/>
      <c r="G371" s="548"/>
      <c r="H371" s="548"/>
      <c r="I371" s="548"/>
      <c r="J371" s="548"/>
      <c r="K371" s="549"/>
      <c r="L371" s="8"/>
      <c r="M371" s="103"/>
      <c r="N371" s="103"/>
      <c r="O371" s="103"/>
      <c r="P371" s="103"/>
      <c r="Q371" s="104"/>
      <c r="R371" s="9"/>
      <c r="S371" s="632"/>
    </row>
    <row r="372" spans="1:19" ht="18.75">
      <c r="A372" s="85"/>
      <c r="B372" s="86"/>
      <c r="C372" s="87"/>
      <c r="D372" s="88"/>
      <c r="E372" s="89"/>
      <c r="F372" s="559"/>
      <c r="G372" s="560"/>
      <c r="H372" s="560"/>
      <c r="I372" s="560"/>
      <c r="J372" s="561"/>
      <c r="K372" s="10"/>
      <c r="L372" s="562"/>
      <c r="M372" s="563"/>
      <c r="N372" s="563"/>
      <c r="O372" s="563"/>
      <c r="P372" s="563"/>
      <c r="Q372" s="564"/>
      <c r="R372" s="10"/>
      <c r="S372" s="633"/>
    </row>
    <row r="373" spans="1:19" ht="12.75">
      <c r="A373" s="90"/>
      <c r="B373" s="91"/>
      <c r="C373" s="92"/>
      <c r="D373" s="569"/>
      <c r="E373" s="572"/>
      <c r="F373" s="572"/>
      <c r="G373" s="572"/>
      <c r="H373" s="572"/>
      <c r="I373" s="572"/>
      <c r="J373" s="573"/>
      <c r="K373" s="11"/>
      <c r="L373" s="574"/>
      <c r="M373" s="575"/>
      <c r="N373" s="575"/>
      <c r="O373" s="575"/>
      <c r="P373" s="575"/>
      <c r="Q373" s="576"/>
      <c r="R373" s="11"/>
      <c r="S373" s="633"/>
    </row>
    <row r="374" spans="1:19" ht="12.75">
      <c r="A374" s="93"/>
      <c r="B374" s="94"/>
      <c r="C374" s="95"/>
      <c r="D374" s="96"/>
      <c r="E374" s="97"/>
      <c r="F374" s="577"/>
      <c r="G374" s="539"/>
      <c r="H374" s="539"/>
      <c r="I374" s="539"/>
      <c r="J374" s="541"/>
      <c r="K374" s="12"/>
      <c r="L374" s="536"/>
      <c r="M374" s="539"/>
      <c r="N374" s="539"/>
      <c r="O374" s="539"/>
      <c r="P374" s="565"/>
      <c r="Q374" s="541"/>
      <c r="R374" s="12"/>
      <c r="S374" s="633"/>
    </row>
    <row r="375" spans="1:19" ht="13.5" thickBot="1">
      <c r="A375" s="98"/>
      <c r="B375" s="99"/>
      <c r="C375" s="100"/>
      <c r="D375" s="101"/>
      <c r="E375" s="102"/>
      <c r="F375" s="578"/>
      <c r="G375" s="540"/>
      <c r="H375" s="540"/>
      <c r="I375" s="540"/>
      <c r="J375" s="542"/>
      <c r="K375" s="12"/>
      <c r="L375" s="571"/>
      <c r="M375" s="540"/>
      <c r="N375" s="540"/>
      <c r="O375" s="540"/>
      <c r="P375" s="540"/>
      <c r="Q375" s="542"/>
      <c r="R375" s="12"/>
      <c r="S375" s="634"/>
    </row>
    <row r="376" spans="1:19" ht="18.75" customHeight="1" thickBot="1" thickTop="1">
      <c r="A376" s="105"/>
      <c r="B376" s="118"/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/>
      <c r="B377" s="150"/>
      <c r="C377" s="151"/>
      <c r="D377" s="152"/>
      <c r="E377" s="152"/>
      <c r="F377" s="153"/>
      <c r="G377" s="153"/>
      <c r="H377" s="153"/>
      <c r="I377" s="153"/>
      <c r="J377" s="153"/>
      <c r="K377" s="124"/>
      <c r="L377" s="79"/>
      <c r="M377" s="153"/>
      <c r="N377" s="153"/>
      <c r="O377" s="153"/>
      <c r="P377" s="153"/>
      <c r="Q377" s="154"/>
      <c r="R377" s="15"/>
      <c r="S377" s="155"/>
    </row>
    <row r="378" spans="1:19" ht="12.75">
      <c r="A378" s="14"/>
      <c r="B378" s="76"/>
      <c r="C378" s="76"/>
      <c r="D378" s="59"/>
      <c r="E378" s="125"/>
      <c r="F378" s="16"/>
      <c r="G378" s="16"/>
      <c r="H378" s="16"/>
      <c r="I378" s="16"/>
      <c r="J378" s="16"/>
      <c r="K378" s="126"/>
      <c r="L378" s="51"/>
      <c r="M378" s="16"/>
      <c r="N378" s="16"/>
      <c r="O378" s="16"/>
      <c r="P378" s="16"/>
      <c r="Q378" s="17"/>
      <c r="R378" s="18"/>
      <c r="S378" s="19"/>
    </row>
    <row r="379" spans="1:19" ht="12.75">
      <c r="A379" s="14"/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aca="true" t="shared" si="24" ref="A380:A411">A379+1</f>
        <v>1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4"/>
        <v>2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4"/>
        <v>3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4"/>
        <v>4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4"/>
        <v>5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4"/>
        <v>6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4"/>
        <v>7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4"/>
        <v>8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4"/>
        <v>9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4"/>
        <v>10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4"/>
        <v>11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4"/>
        <v>12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4"/>
        <v>13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4"/>
        <v>14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4"/>
        <v>15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4"/>
        <v>16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4"/>
        <v>17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4"/>
        <v>18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4"/>
        <v>19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4"/>
        <v>20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4"/>
        <v>21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4"/>
        <v>22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4"/>
        <v>23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4"/>
        <v>24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4"/>
        <v>25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4"/>
        <v>26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4"/>
        <v>27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4"/>
        <v>28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4"/>
        <v>29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4"/>
        <v>30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4"/>
        <v>31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4"/>
        <v>32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/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588"/>
      <c r="B418" s="589"/>
      <c r="C418" s="589"/>
      <c r="D418" s="589"/>
      <c r="E418" s="589"/>
      <c r="F418" s="589"/>
      <c r="G418" s="589"/>
      <c r="H418" s="589"/>
      <c r="I418" s="589"/>
      <c r="J418" s="589"/>
      <c r="K418" s="590"/>
      <c r="L418" s="114"/>
      <c r="M418" s="115"/>
      <c r="N418" s="115"/>
      <c r="O418" s="115"/>
      <c r="P418" s="115"/>
      <c r="Q418" s="116"/>
      <c r="R418" s="9"/>
      <c r="S418" s="591"/>
    </row>
    <row r="419" spans="1:19" ht="18.75">
      <c r="A419" s="132"/>
      <c r="B419" s="133"/>
      <c r="C419" s="134"/>
      <c r="D419" s="135"/>
      <c r="E419" s="136"/>
      <c r="F419" s="594"/>
      <c r="G419" s="594"/>
      <c r="H419" s="594"/>
      <c r="I419" s="594"/>
      <c r="J419" s="594"/>
      <c r="K419" s="137"/>
      <c r="L419" s="595"/>
      <c r="M419" s="594"/>
      <c r="N419" s="594"/>
      <c r="O419" s="594"/>
      <c r="P419" s="594"/>
      <c r="Q419" s="596"/>
      <c r="R419" s="10"/>
      <c r="S419" s="592"/>
    </row>
    <row r="420" spans="1:19" ht="12.75">
      <c r="A420" s="132"/>
      <c r="B420" s="138"/>
      <c r="C420" s="135"/>
      <c r="D420" s="597"/>
      <c r="E420" s="598"/>
      <c r="F420" s="598"/>
      <c r="G420" s="598"/>
      <c r="H420" s="598"/>
      <c r="I420" s="598"/>
      <c r="J420" s="598"/>
      <c r="K420" s="139"/>
      <c r="L420" s="599"/>
      <c r="M420" s="600"/>
      <c r="N420" s="600"/>
      <c r="O420" s="600"/>
      <c r="P420" s="600"/>
      <c r="Q420" s="601"/>
      <c r="R420" s="11"/>
      <c r="S420" s="592"/>
    </row>
    <row r="421" spans="1:19" ht="12.75">
      <c r="A421" s="132"/>
      <c r="B421" s="138"/>
      <c r="C421" s="135"/>
      <c r="D421" s="135"/>
      <c r="E421" s="136"/>
      <c r="F421" s="546"/>
      <c r="G421" s="546"/>
      <c r="H421" s="546"/>
      <c r="I421" s="546"/>
      <c r="J421" s="546"/>
      <c r="K421" s="140"/>
      <c r="L421" s="587"/>
      <c r="M421" s="546"/>
      <c r="N421" s="546"/>
      <c r="O421" s="546"/>
      <c r="P421" s="546"/>
      <c r="Q421" s="586"/>
      <c r="R421" s="12"/>
      <c r="S421" s="592"/>
    </row>
    <row r="422" spans="1:19" ht="13.5" thickBot="1">
      <c r="A422" s="132"/>
      <c r="B422" s="138"/>
      <c r="C422" s="135"/>
      <c r="D422" s="135"/>
      <c r="E422" s="136"/>
      <c r="F422" s="546"/>
      <c r="G422" s="546"/>
      <c r="H422" s="546"/>
      <c r="I422" s="546"/>
      <c r="J422" s="546"/>
      <c r="K422" s="140"/>
      <c r="L422" s="587"/>
      <c r="M422" s="546"/>
      <c r="N422" s="546"/>
      <c r="O422" s="546"/>
      <c r="P422" s="546"/>
      <c r="Q422" s="586"/>
      <c r="R422" s="12"/>
      <c r="S422" s="593"/>
    </row>
    <row r="423" spans="1:19" ht="13.5" thickTop="1">
      <c r="A423" s="14"/>
      <c r="B423" s="58"/>
      <c r="C423" s="53"/>
      <c r="D423" s="20"/>
      <c r="E423" s="127"/>
      <c r="F423" s="22"/>
      <c r="G423" s="22"/>
      <c r="H423" s="23"/>
      <c r="I423" s="22"/>
      <c r="J423" s="22"/>
      <c r="K423" s="128"/>
      <c r="L423" s="21"/>
      <c r="M423" s="22"/>
      <c r="N423" s="22"/>
      <c r="O423" s="22"/>
      <c r="P423" s="22"/>
      <c r="Q423" s="24"/>
      <c r="R423" s="25"/>
      <c r="S423" s="35"/>
    </row>
    <row r="424" spans="1:19" ht="12.75">
      <c r="A424" s="14"/>
      <c r="B424" s="58"/>
      <c r="C424" s="53"/>
      <c r="D424" s="20"/>
      <c r="E424" s="129"/>
      <c r="F424" s="22"/>
      <c r="G424" s="22"/>
      <c r="H424" s="38"/>
      <c r="I424" s="22"/>
      <c r="J424" s="37"/>
      <c r="K424" s="128"/>
      <c r="L424" s="21"/>
      <c r="M424" s="22"/>
      <c r="N424" s="22"/>
      <c r="O424" s="22"/>
      <c r="P424" s="22"/>
      <c r="Q424" s="27"/>
      <c r="R424" s="25"/>
      <c r="S424" s="26"/>
    </row>
    <row r="425" spans="1:19" ht="12.75">
      <c r="A425" s="14"/>
      <c r="B425" s="58"/>
      <c r="C425" s="53"/>
      <c r="D425" s="20"/>
      <c r="E425" s="129"/>
      <c r="F425" s="37"/>
      <c r="G425" s="37"/>
      <c r="H425" s="38"/>
      <c r="I425" s="37"/>
      <c r="J425" s="37"/>
      <c r="K425" s="112"/>
      <c r="L425" s="36"/>
      <c r="M425" s="37"/>
      <c r="N425" s="37"/>
      <c r="O425" s="37"/>
      <c r="P425" s="37"/>
      <c r="Q425" s="27"/>
      <c r="R425" s="28"/>
      <c r="S425" s="26"/>
    </row>
    <row r="426" spans="1:19" ht="12.75">
      <c r="A426" s="14"/>
      <c r="B426" s="58"/>
      <c r="C426" s="53"/>
      <c r="D426" s="20"/>
      <c r="E426" s="129"/>
      <c r="F426" s="37"/>
      <c r="G426" s="37"/>
      <c r="H426" s="38"/>
      <c r="I426" s="37"/>
      <c r="J426" s="37"/>
      <c r="K426" s="112"/>
      <c r="L426" s="36"/>
      <c r="M426" s="37"/>
      <c r="N426" s="37"/>
      <c r="O426" s="37"/>
      <c r="P426" s="37"/>
      <c r="Q426" s="27"/>
      <c r="R426" s="28"/>
      <c r="S426" s="26"/>
    </row>
    <row r="427" spans="1:19" ht="12.75">
      <c r="A427" s="14"/>
      <c r="B427" s="58"/>
      <c r="C427" s="53"/>
      <c r="D427" s="20"/>
      <c r="E427" s="129"/>
      <c r="F427" s="37"/>
      <c r="G427" s="37"/>
      <c r="H427" s="38"/>
      <c r="I427" s="37"/>
      <c r="J427" s="37"/>
      <c r="K427" s="112"/>
      <c r="L427" s="36"/>
      <c r="M427" s="37"/>
      <c r="N427" s="37"/>
      <c r="O427" s="37"/>
      <c r="P427" s="37"/>
      <c r="Q427" s="27"/>
      <c r="R427" s="28"/>
      <c r="S427" s="26"/>
    </row>
    <row r="428" spans="1:19" ht="12.75">
      <c r="A428" s="14"/>
      <c r="B428" s="58"/>
      <c r="C428" s="53"/>
      <c r="D428" s="20"/>
      <c r="E428" s="129"/>
      <c r="F428" s="37"/>
      <c r="G428" s="37"/>
      <c r="H428" s="38"/>
      <c r="I428" s="37"/>
      <c r="J428" s="37"/>
      <c r="K428" s="112"/>
      <c r="L428" s="36"/>
      <c r="M428" s="37"/>
      <c r="N428" s="37"/>
      <c r="O428" s="37"/>
      <c r="P428" s="40"/>
      <c r="Q428" s="27"/>
      <c r="R428" s="28"/>
      <c r="S428" s="41"/>
    </row>
    <row r="429" spans="1:19" ht="12.75">
      <c r="A429" s="14"/>
      <c r="B429" s="58"/>
      <c r="C429" s="53"/>
      <c r="D429" s="20"/>
      <c r="E429" s="127"/>
      <c r="F429" s="22"/>
      <c r="G429" s="22"/>
      <c r="H429" s="23"/>
      <c r="I429" s="22"/>
      <c r="J429" s="22"/>
      <c r="K429" s="128"/>
      <c r="L429" s="21"/>
      <c r="M429" s="22"/>
      <c r="N429" s="22"/>
      <c r="O429" s="22"/>
      <c r="P429" s="22"/>
      <c r="Q429" s="24"/>
      <c r="R429" s="25"/>
      <c r="S429" s="42"/>
    </row>
    <row r="430" spans="1:19" ht="12.75">
      <c r="A430" s="14"/>
      <c r="B430" s="58"/>
      <c r="C430" s="53"/>
      <c r="D430" s="20"/>
      <c r="E430" s="129"/>
      <c r="F430" s="22"/>
      <c r="G430" s="22"/>
      <c r="H430" s="38"/>
      <c r="I430" s="22"/>
      <c r="J430" s="37"/>
      <c r="K430" s="128"/>
      <c r="L430" s="21"/>
      <c r="M430" s="22"/>
      <c r="N430" s="22"/>
      <c r="O430" s="22"/>
      <c r="P430" s="22"/>
      <c r="Q430" s="24"/>
      <c r="R430" s="25"/>
      <c r="S430" s="42"/>
    </row>
    <row r="431" spans="1:19" ht="12.75">
      <c r="A431" s="14"/>
      <c r="B431" s="58"/>
      <c r="C431" s="53"/>
      <c r="D431" s="20"/>
      <c r="E431" s="129"/>
      <c r="F431" s="37"/>
      <c r="G431" s="37"/>
      <c r="H431" s="38"/>
      <c r="I431" s="37"/>
      <c r="J431" s="37"/>
      <c r="K431" s="112"/>
      <c r="L431" s="36"/>
      <c r="M431" s="37"/>
      <c r="N431" s="37"/>
      <c r="O431" s="37"/>
      <c r="P431" s="37"/>
      <c r="Q431" s="27"/>
      <c r="R431" s="28"/>
      <c r="S431" s="42"/>
    </row>
    <row r="432" spans="1:19" ht="12.75">
      <c r="A432" s="14"/>
      <c r="B432" s="58"/>
      <c r="C432" s="53"/>
      <c r="D432" s="20"/>
      <c r="E432" s="129"/>
      <c r="F432" s="37"/>
      <c r="G432" s="37"/>
      <c r="H432" s="38"/>
      <c r="I432" s="37"/>
      <c r="J432" s="37"/>
      <c r="K432" s="112"/>
      <c r="L432" s="36"/>
      <c r="M432" s="37"/>
      <c r="N432" s="37"/>
      <c r="O432" s="37"/>
      <c r="P432" s="37"/>
      <c r="Q432" s="27"/>
      <c r="R432" s="28"/>
      <c r="S432" s="42"/>
    </row>
    <row r="433" spans="1:19" ht="12.75">
      <c r="A433" s="14"/>
      <c r="B433" s="58"/>
      <c r="C433" s="53"/>
      <c r="D433" s="20"/>
      <c r="E433" s="129"/>
      <c r="F433" s="37"/>
      <c r="G433" s="37"/>
      <c r="H433" s="38"/>
      <c r="I433" s="37"/>
      <c r="J433" s="37"/>
      <c r="K433" s="112"/>
      <c r="L433" s="36"/>
      <c r="M433" s="37"/>
      <c r="N433" s="37"/>
      <c r="O433" s="37"/>
      <c r="P433" s="37"/>
      <c r="Q433" s="27"/>
      <c r="R433" s="28"/>
      <c r="S433" s="42"/>
    </row>
    <row r="434" spans="1:19" ht="12.75">
      <c r="A434" s="14"/>
      <c r="B434" s="58"/>
      <c r="C434" s="53"/>
      <c r="D434" s="20"/>
      <c r="E434" s="127"/>
      <c r="F434" s="22"/>
      <c r="G434" s="22"/>
      <c r="H434" s="23"/>
      <c r="I434" s="22"/>
      <c r="J434" s="22"/>
      <c r="K434" s="128"/>
      <c r="L434" s="21"/>
      <c r="M434" s="22"/>
      <c r="N434" s="22"/>
      <c r="O434" s="22"/>
      <c r="P434" s="22"/>
      <c r="Q434" s="24"/>
      <c r="R434" s="25"/>
      <c r="S434" s="42"/>
    </row>
    <row r="435" spans="1:19" ht="12.75">
      <c r="A435" s="14"/>
      <c r="B435" s="58"/>
      <c r="C435" s="53"/>
      <c r="D435" s="20"/>
      <c r="E435" s="129"/>
      <c r="F435" s="22"/>
      <c r="G435" s="22"/>
      <c r="H435" s="38"/>
      <c r="I435" s="22"/>
      <c r="J435" s="37"/>
      <c r="K435" s="128"/>
      <c r="L435" s="21"/>
      <c r="M435" s="22"/>
      <c r="N435" s="22"/>
      <c r="O435" s="22"/>
      <c r="P435" s="22"/>
      <c r="Q435" s="24"/>
      <c r="R435" s="25"/>
      <c r="S435" s="42"/>
    </row>
    <row r="436" spans="1:19" ht="12.75">
      <c r="A436" s="14"/>
      <c r="B436" s="58"/>
      <c r="C436" s="53"/>
      <c r="D436" s="20"/>
      <c r="E436" s="129"/>
      <c r="F436" s="37"/>
      <c r="G436" s="37"/>
      <c r="H436" s="38"/>
      <c r="I436" s="37"/>
      <c r="J436" s="37"/>
      <c r="K436" s="112"/>
      <c r="L436" s="36"/>
      <c r="M436" s="37"/>
      <c r="N436" s="37"/>
      <c r="O436" s="37"/>
      <c r="P436" s="37"/>
      <c r="Q436" s="24"/>
      <c r="R436" s="28"/>
      <c r="S436" s="26"/>
    </row>
    <row r="437" spans="1:19" ht="12.75">
      <c r="A437" s="14"/>
      <c r="B437" s="58"/>
      <c r="C437" s="53"/>
      <c r="D437" s="20"/>
      <c r="E437" s="129"/>
      <c r="F437" s="37"/>
      <c r="G437" s="37"/>
      <c r="H437" s="38"/>
      <c r="I437" s="37"/>
      <c r="J437" s="37"/>
      <c r="K437" s="112"/>
      <c r="L437" s="36"/>
      <c r="M437" s="37"/>
      <c r="N437" s="37"/>
      <c r="O437" s="37"/>
      <c r="P437" s="37"/>
      <c r="Q437" s="27"/>
      <c r="R437" s="28"/>
      <c r="S437" s="26"/>
    </row>
    <row r="438" spans="1:19" ht="12.75">
      <c r="A438" s="14"/>
      <c r="B438" s="58"/>
      <c r="C438" s="53"/>
      <c r="D438" s="20"/>
      <c r="E438" s="129"/>
      <c r="F438" s="37"/>
      <c r="G438" s="37"/>
      <c r="H438" s="38"/>
      <c r="I438" s="37"/>
      <c r="J438" s="37"/>
      <c r="K438" s="112"/>
      <c r="L438" s="36"/>
      <c r="M438" s="37"/>
      <c r="N438" s="37"/>
      <c r="O438" s="37"/>
      <c r="P438" s="37"/>
      <c r="Q438" s="27"/>
      <c r="R438" s="28"/>
      <c r="S438" s="26"/>
    </row>
    <row r="439" spans="1:19" ht="12.75">
      <c r="A439" s="14"/>
      <c r="B439" s="58"/>
      <c r="C439" s="53"/>
      <c r="D439" s="20"/>
      <c r="E439" s="129"/>
      <c r="F439" s="37"/>
      <c r="G439" s="37"/>
      <c r="H439" s="38"/>
      <c r="I439" s="37"/>
      <c r="J439" s="37"/>
      <c r="K439" s="112"/>
      <c r="L439" s="36"/>
      <c r="M439" s="37"/>
      <c r="N439" s="37"/>
      <c r="O439" s="44"/>
      <c r="P439" s="44"/>
      <c r="Q439" s="45"/>
      <c r="R439" s="33"/>
      <c r="S439" s="26"/>
    </row>
    <row r="440" spans="1:19" ht="12.75">
      <c r="A440" s="14"/>
      <c r="B440" s="58"/>
      <c r="C440" s="53"/>
      <c r="D440" s="20"/>
      <c r="E440" s="127"/>
      <c r="F440" s="22"/>
      <c r="G440" s="22"/>
      <c r="H440" s="23"/>
      <c r="I440" s="22"/>
      <c r="J440" s="22"/>
      <c r="K440" s="128"/>
      <c r="L440" s="21"/>
      <c r="M440" s="22"/>
      <c r="N440" s="22"/>
      <c r="O440" s="46"/>
      <c r="P440" s="46"/>
      <c r="Q440" s="47"/>
      <c r="R440" s="43"/>
      <c r="S440" s="26"/>
    </row>
    <row r="441" spans="1:19" ht="12.75">
      <c r="A441" s="14"/>
      <c r="B441" s="58"/>
      <c r="C441" s="53"/>
      <c r="D441" s="20"/>
      <c r="E441" s="129"/>
      <c r="F441" s="22"/>
      <c r="G441" s="22"/>
      <c r="H441" s="38"/>
      <c r="I441" s="22"/>
      <c r="J441" s="37"/>
      <c r="K441" s="128"/>
      <c r="L441" s="21"/>
      <c r="M441" s="22"/>
      <c r="N441" s="22"/>
      <c r="O441" s="46"/>
      <c r="P441" s="46"/>
      <c r="Q441" s="47"/>
      <c r="R441" s="43"/>
      <c r="S441" s="26"/>
    </row>
    <row r="442" spans="1:19" ht="12.75">
      <c r="A442" s="14"/>
      <c r="B442" s="58"/>
      <c r="C442" s="53"/>
      <c r="D442" s="20"/>
      <c r="E442" s="129"/>
      <c r="F442" s="37"/>
      <c r="G442" s="37"/>
      <c r="H442" s="38"/>
      <c r="I442" s="37"/>
      <c r="J442" s="37"/>
      <c r="K442" s="112"/>
      <c r="L442" s="36"/>
      <c r="M442" s="37"/>
      <c r="N442" s="37"/>
      <c r="O442" s="44"/>
      <c r="P442" s="44"/>
      <c r="Q442" s="47"/>
      <c r="R442" s="33"/>
      <c r="S442" s="26"/>
    </row>
    <row r="443" spans="1:19" ht="12.75">
      <c r="A443" s="14"/>
      <c r="B443" s="58"/>
      <c r="C443" s="53"/>
      <c r="D443" s="20"/>
      <c r="E443" s="129"/>
      <c r="F443" s="37"/>
      <c r="G443" s="37"/>
      <c r="H443" s="38"/>
      <c r="I443" s="37"/>
      <c r="J443" s="37"/>
      <c r="K443" s="112"/>
      <c r="L443" s="36"/>
      <c r="M443" s="37"/>
      <c r="N443" s="37"/>
      <c r="O443" s="44"/>
      <c r="P443" s="44"/>
      <c r="Q443" s="47"/>
      <c r="R443" s="33"/>
      <c r="S443" s="26"/>
    </row>
    <row r="444" spans="1:19" ht="12.75">
      <c r="A444" s="14"/>
      <c r="B444" s="58"/>
      <c r="C444" s="53"/>
      <c r="D444" s="20"/>
      <c r="E444" s="129"/>
      <c r="F444" s="37"/>
      <c r="G444" s="37"/>
      <c r="H444" s="38"/>
      <c r="I444" s="37"/>
      <c r="J444" s="37"/>
      <c r="K444" s="112"/>
      <c r="L444" s="36"/>
      <c r="M444" s="37"/>
      <c r="N444" s="37"/>
      <c r="O444" s="44"/>
      <c r="P444" s="44"/>
      <c r="Q444" s="45"/>
      <c r="R444" s="33"/>
      <c r="S444" s="26"/>
    </row>
    <row r="445" spans="1:19" ht="12.75">
      <c r="A445" s="14"/>
      <c r="B445" s="58"/>
      <c r="C445" s="53"/>
      <c r="D445" s="20"/>
      <c r="E445" s="129"/>
      <c r="F445" s="37"/>
      <c r="G445" s="37"/>
      <c r="H445" s="38"/>
      <c r="I445" s="37"/>
      <c r="J445" s="44"/>
      <c r="K445" s="113"/>
      <c r="L445" s="36"/>
      <c r="M445" s="37"/>
      <c r="N445" s="37"/>
      <c r="O445" s="44"/>
      <c r="P445" s="44"/>
      <c r="Q445" s="45"/>
      <c r="R445" s="33"/>
      <c r="S445" s="26"/>
    </row>
    <row r="446" spans="1:19" ht="12.75">
      <c r="A446" s="14"/>
      <c r="B446" s="58"/>
      <c r="C446" s="53"/>
      <c r="D446" s="20"/>
      <c r="E446" s="127"/>
      <c r="F446" s="22"/>
      <c r="G446" s="22"/>
      <c r="H446" s="23"/>
      <c r="I446" s="22"/>
      <c r="J446" s="22"/>
      <c r="K446" s="128"/>
      <c r="L446" s="21"/>
      <c r="M446" s="22"/>
      <c r="N446" s="22"/>
      <c r="O446" s="46"/>
      <c r="P446" s="46"/>
      <c r="Q446" s="47"/>
      <c r="R446" s="43"/>
      <c r="S446" s="26"/>
    </row>
    <row r="447" spans="1:19" ht="12.75">
      <c r="A447" s="14"/>
      <c r="B447" s="58"/>
      <c r="C447" s="53"/>
      <c r="D447" s="20"/>
      <c r="E447" s="129"/>
      <c r="F447" s="22"/>
      <c r="G447" s="22"/>
      <c r="H447" s="23"/>
      <c r="I447" s="22"/>
      <c r="J447" s="37"/>
      <c r="K447" s="128"/>
      <c r="L447" s="21"/>
      <c r="M447" s="22"/>
      <c r="N447" s="22"/>
      <c r="O447" s="46"/>
      <c r="P447" s="46"/>
      <c r="Q447" s="47"/>
      <c r="R447" s="43"/>
      <c r="S447" s="26"/>
    </row>
    <row r="448" spans="1:19" ht="12.75">
      <c r="A448" s="14"/>
      <c r="B448" s="58"/>
      <c r="C448" s="53"/>
      <c r="D448" s="20"/>
      <c r="E448" s="141"/>
      <c r="F448" s="37"/>
      <c r="G448" s="37"/>
      <c r="H448" s="38"/>
      <c r="I448" s="37"/>
      <c r="J448" s="37"/>
      <c r="K448" s="112"/>
      <c r="L448" s="36"/>
      <c r="M448" s="37"/>
      <c r="N448" s="37"/>
      <c r="O448" s="44"/>
      <c r="P448" s="44"/>
      <c r="Q448" s="47"/>
      <c r="R448" s="33"/>
      <c r="S448" s="26"/>
    </row>
    <row r="449" spans="1:19" ht="12.75">
      <c r="A449" s="14"/>
      <c r="B449" s="58"/>
      <c r="C449" s="53"/>
      <c r="D449" s="20"/>
      <c r="E449" s="141"/>
      <c r="F449" s="37"/>
      <c r="G449" s="37"/>
      <c r="H449" s="38"/>
      <c r="I449" s="37"/>
      <c r="J449" s="37"/>
      <c r="K449" s="112"/>
      <c r="L449" s="36"/>
      <c r="M449" s="37"/>
      <c r="N449" s="37"/>
      <c r="O449" s="44"/>
      <c r="P449" s="44"/>
      <c r="Q449" s="47"/>
      <c r="R449" s="33"/>
      <c r="S449" s="26"/>
    </row>
    <row r="450" spans="1:19" ht="12.75">
      <c r="A450" s="14"/>
      <c r="B450" s="58"/>
      <c r="C450" s="53"/>
      <c r="D450" s="20"/>
      <c r="E450" s="129"/>
      <c r="F450" s="37"/>
      <c r="G450" s="37"/>
      <c r="H450" s="38"/>
      <c r="I450" s="37"/>
      <c r="J450" s="37"/>
      <c r="K450" s="112"/>
      <c r="L450" s="36"/>
      <c r="M450" s="37"/>
      <c r="N450" s="37"/>
      <c r="O450" s="44"/>
      <c r="P450" s="44"/>
      <c r="Q450" s="47"/>
      <c r="R450" s="33"/>
      <c r="S450" s="26"/>
    </row>
    <row r="451" spans="1:19" ht="12.75">
      <c r="A451" s="14"/>
      <c r="B451" s="58"/>
      <c r="C451" s="53"/>
      <c r="D451" s="20"/>
      <c r="E451" s="129"/>
      <c r="F451" s="37"/>
      <c r="G451" s="37"/>
      <c r="H451" s="38"/>
      <c r="I451" s="37"/>
      <c r="J451" s="37"/>
      <c r="K451" s="112"/>
      <c r="L451" s="36"/>
      <c r="M451" s="37"/>
      <c r="N451" s="37"/>
      <c r="O451" s="44"/>
      <c r="P451" s="44"/>
      <c r="Q451" s="47"/>
      <c r="R451" s="33"/>
      <c r="S451" s="26"/>
    </row>
    <row r="452" spans="1:19" ht="12.75">
      <c r="A452" s="14"/>
      <c r="B452" s="58"/>
      <c r="C452" s="53"/>
      <c r="D452" s="20"/>
      <c r="E452" s="127"/>
      <c r="F452" s="22"/>
      <c r="G452" s="22"/>
      <c r="H452" s="23"/>
      <c r="I452" s="22"/>
      <c r="J452" s="22"/>
      <c r="K452" s="128"/>
      <c r="L452" s="21"/>
      <c r="M452" s="22"/>
      <c r="N452" s="22"/>
      <c r="O452" s="46"/>
      <c r="P452" s="46"/>
      <c r="Q452" s="47"/>
      <c r="R452" s="43"/>
      <c r="S452" s="26"/>
    </row>
    <row r="453" spans="1:19" ht="12.75">
      <c r="A453" s="14"/>
      <c r="B453" s="58"/>
      <c r="C453" s="53"/>
      <c r="D453" s="20"/>
      <c r="E453" s="129"/>
      <c r="F453" s="22"/>
      <c r="G453" s="22"/>
      <c r="H453" s="38"/>
      <c r="I453" s="22"/>
      <c r="J453" s="37"/>
      <c r="K453" s="128"/>
      <c r="L453" s="21"/>
      <c r="M453" s="22"/>
      <c r="N453" s="22"/>
      <c r="O453" s="46"/>
      <c r="P453" s="46"/>
      <c r="Q453" s="47"/>
      <c r="R453" s="43"/>
      <c r="S453" s="26"/>
    </row>
    <row r="454" spans="1:19" ht="12.75">
      <c r="A454" s="14"/>
      <c r="B454" s="58"/>
      <c r="C454" s="53"/>
      <c r="D454" s="20"/>
      <c r="E454" s="129"/>
      <c r="F454" s="22"/>
      <c r="G454" s="22"/>
      <c r="H454" s="38"/>
      <c r="I454" s="22"/>
      <c r="J454" s="37"/>
      <c r="K454" s="128"/>
      <c r="L454" s="21"/>
      <c r="M454" s="22"/>
      <c r="N454" s="22"/>
      <c r="O454" s="46"/>
      <c r="P454" s="46"/>
      <c r="Q454" s="47"/>
      <c r="R454" s="43"/>
      <c r="S454" s="26"/>
    </row>
    <row r="455" spans="1:19" ht="12.75">
      <c r="A455" s="14"/>
      <c r="B455" s="58"/>
      <c r="C455" s="53"/>
      <c r="D455" s="20"/>
      <c r="E455" s="129"/>
      <c r="F455" s="37"/>
      <c r="G455" s="37"/>
      <c r="H455" s="38"/>
      <c r="I455" s="37"/>
      <c r="J455" s="44"/>
      <c r="K455" s="113"/>
      <c r="L455" s="36"/>
      <c r="M455" s="37"/>
      <c r="N455" s="37"/>
      <c r="O455" s="44"/>
      <c r="P455" s="44"/>
      <c r="Q455" s="47"/>
      <c r="R455" s="33"/>
      <c r="S455" s="26"/>
    </row>
    <row r="456" spans="1:19" ht="13.5" thickBot="1">
      <c r="A456" s="14"/>
      <c r="B456" s="58"/>
      <c r="C456" s="53"/>
      <c r="D456" s="20"/>
      <c r="E456" s="129"/>
      <c r="F456" s="37"/>
      <c r="G456" s="37"/>
      <c r="H456" s="38"/>
      <c r="I456" s="37"/>
      <c r="J456" s="44"/>
      <c r="K456" s="113"/>
      <c r="L456" s="36"/>
      <c r="M456" s="37"/>
      <c r="N456" s="37"/>
      <c r="O456" s="44"/>
      <c r="P456" s="44"/>
      <c r="Q456" s="47"/>
      <c r="R456" s="33"/>
      <c r="S456" s="30"/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/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588"/>
      <c r="B463" s="589"/>
      <c r="C463" s="589"/>
      <c r="D463" s="589"/>
      <c r="E463" s="589"/>
      <c r="F463" s="589"/>
      <c r="G463" s="589"/>
      <c r="H463" s="589"/>
      <c r="I463" s="589"/>
      <c r="J463" s="589"/>
      <c r="K463" s="590"/>
      <c r="L463" s="114"/>
      <c r="M463" s="115"/>
      <c r="N463" s="115"/>
      <c r="O463" s="115"/>
      <c r="P463" s="115"/>
      <c r="Q463" s="116"/>
      <c r="R463" s="9"/>
      <c r="S463" s="591"/>
    </row>
    <row r="464" spans="1:19" ht="18.75">
      <c r="A464" s="132"/>
      <c r="B464" s="133"/>
      <c r="C464" s="134"/>
      <c r="D464" s="135"/>
      <c r="E464" s="136"/>
      <c r="F464" s="594"/>
      <c r="G464" s="594"/>
      <c r="H464" s="594"/>
      <c r="I464" s="594"/>
      <c r="J464" s="594"/>
      <c r="K464" s="137"/>
      <c r="L464" s="595"/>
      <c r="M464" s="594"/>
      <c r="N464" s="594"/>
      <c r="O464" s="594"/>
      <c r="P464" s="594"/>
      <c r="Q464" s="596"/>
      <c r="R464" s="10"/>
      <c r="S464" s="592"/>
    </row>
    <row r="465" spans="1:19" ht="12.75">
      <c r="A465" s="132"/>
      <c r="B465" s="138"/>
      <c r="C465" s="135"/>
      <c r="D465" s="597"/>
      <c r="E465" s="598"/>
      <c r="F465" s="598"/>
      <c r="G465" s="598"/>
      <c r="H465" s="598"/>
      <c r="I465" s="598"/>
      <c r="J465" s="598"/>
      <c r="K465" s="139"/>
      <c r="L465" s="599"/>
      <c r="M465" s="600"/>
      <c r="N465" s="600"/>
      <c r="O465" s="600"/>
      <c r="P465" s="600"/>
      <c r="Q465" s="601"/>
      <c r="R465" s="11"/>
      <c r="S465" s="592"/>
    </row>
    <row r="466" spans="1:19" ht="12.75">
      <c r="A466" s="132"/>
      <c r="B466" s="138"/>
      <c r="C466" s="135"/>
      <c r="D466" s="135"/>
      <c r="E466" s="136"/>
      <c r="F466" s="546"/>
      <c r="G466" s="546"/>
      <c r="H466" s="546"/>
      <c r="I466" s="546"/>
      <c r="J466" s="546"/>
      <c r="K466" s="140"/>
      <c r="L466" s="587"/>
      <c r="M466" s="546"/>
      <c r="N466" s="546"/>
      <c r="O466" s="546"/>
      <c r="P466" s="546"/>
      <c r="Q466" s="586"/>
      <c r="R466" s="12"/>
      <c r="S466" s="592"/>
    </row>
    <row r="467" spans="1:19" ht="13.5" thickBot="1">
      <c r="A467" s="132"/>
      <c r="B467" s="138"/>
      <c r="C467" s="135"/>
      <c r="D467" s="135"/>
      <c r="E467" s="136"/>
      <c r="F467" s="546"/>
      <c r="G467" s="546"/>
      <c r="H467" s="546"/>
      <c r="I467" s="546"/>
      <c r="J467" s="546"/>
      <c r="K467" s="140"/>
      <c r="L467" s="587"/>
      <c r="M467" s="546"/>
      <c r="N467" s="546"/>
      <c r="O467" s="546"/>
      <c r="P467" s="546"/>
      <c r="Q467" s="586"/>
      <c r="R467" s="12"/>
      <c r="S467" s="593"/>
    </row>
    <row r="468" spans="1:19" ht="13.5" thickTop="1">
      <c r="A468" s="14"/>
      <c r="B468" s="58"/>
      <c r="C468" s="53"/>
      <c r="D468" s="20"/>
      <c r="E468" s="127"/>
      <c r="F468" s="22"/>
      <c r="G468" s="22"/>
      <c r="H468" s="23"/>
      <c r="I468" s="22"/>
      <c r="J468" s="22"/>
      <c r="K468" s="128"/>
      <c r="L468" s="21"/>
      <c r="M468" s="22"/>
      <c r="N468" s="22"/>
      <c r="O468" s="46"/>
      <c r="P468" s="46"/>
      <c r="Q468" s="47"/>
      <c r="R468" s="43"/>
      <c r="S468" s="35"/>
    </row>
    <row r="469" spans="1:19" ht="12.75">
      <c r="A469" s="14"/>
      <c r="B469" s="58"/>
      <c r="C469" s="53"/>
      <c r="D469" s="20"/>
      <c r="E469" s="129"/>
      <c r="F469" s="22"/>
      <c r="G469" s="22"/>
      <c r="H469" s="38"/>
      <c r="I469" s="22"/>
      <c r="J469" s="37"/>
      <c r="K469" s="128"/>
      <c r="L469" s="21"/>
      <c r="M469" s="22"/>
      <c r="N469" s="22"/>
      <c r="O469" s="46"/>
      <c r="P469" s="46"/>
      <c r="Q469" s="47"/>
      <c r="R469" s="43"/>
      <c r="S469" s="26"/>
    </row>
    <row r="470" spans="1:19" ht="12.75">
      <c r="A470" s="14"/>
      <c r="B470" s="58"/>
      <c r="C470" s="53"/>
      <c r="D470" s="20"/>
      <c r="E470" s="129"/>
      <c r="F470" s="22"/>
      <c r="G470" s="22"/>
      <c r="H470" s="38"/>
      <c r="I470" s="22"/>
      <c r="J470" s="37"/>
      <c r="K470" s="128"/>
      <c r="L470" s="21"/>
      <c r="M470" s="22"/>
      <c r="N470" s="22"/>
      <c r="O470" s="46"/>
      <c r="P470" s="46"/>
      <c r="Q470" s="47"/>
      <c r="R470" s="43"/>
      <c r="S470" s="26"/>
    </row>
    <row r="471" spans="1:19" ht="12.75">
      <c r="A471" s="14"/>
      <c r="B471" s="58"/>
      <c r="C471" s="53"/>
      <c r="D471" s="20"/>
      <c r="E471" s="129"/>
      <c r="F471" s="37"/>
      <c r="G471" s="37"/>
      <c r="H471" s="38"/>
      <c r="I471" s="37"/>
      <c r="J471" s="37"/>
      <c r="K471" s="112"/>
      <c r="L471" s="36"/>
      <c r="M471" s="37"/>
      <c r="N471" s="37"/>
      <c r="O471" s="44"/>
      <c r="P471" s="44"/>
      <c r="Q471" s="47"/>
      <c r="R471" s="33"/>
      <c r="S471" s="26"/>
    </row>
    <row r="472" spans="1:19" ht="12.75">
      <c r="A472" s="14"/>
      <c r="B472" s="58"/>
      <c r="C472" s="53"/>
      <c r="D472" s="20"/>
      <c r="E472" s="129"/>
      <c r="F472" s="37"/>
      <c r="G472" s="37"/>
      <c r="H472" s="38"/>
      <c r="I472" s="37"/>
      <c r="J472" s="37"/>
      <c r="K472" s="112"/>
      <c r="L472" s="36"/>
      <c r="M472" s="37"/>
      <c r="N472" s="37"/>
      <c r="O472" s="44"/>
      <c r="P472" s="44"/>
      <c r="Q472" s="47"/>
      <c r="R472" s="33"/>
      <c r="S472" s="26"/>
    </row>
    <row r="473" spans="1:19" ht="12.75">
      <c r="A473" s="14"/>
      <c r="B473" s="58"/>
      <c r="C473" s="53"/>
      <c r="D473" s="20"/>
      <c r="E473" s="127"/>
      <c r="F473" s="22"/>
      <c r="G473" s="22"/>
      <c r="H473" s="23"/>
      <c r="I473" s="22"/>
      <c r="J473" s="22"/>
      <c r="K473" s="128"/>
      <c r="L473" s="21"/>
      <c r="M473" s="22"/>
      <c r="N473" s="22"/>
      <c r="O473" s="46"/>
      <c r="P473" s="46"/>
      <c r="Q473" s="47"/>
      <c r="R473" s="43"/>
      <c r="S473" s="26"/>
    </row>
    <row r="474" spans="1:19" ht="12.75">
      <c r="A474" s="14"/>
      <c r="B474" s="58"/>
      <c r="C474" s="53"/>
      <c r="D474" s="20"/>
      <c r="E474" s="129"/>
      <c r="F474" s="22"/>
      <c r="G474" s="22"/>
      <c r="H474" s="38"/>
      <c r="I474" s="22"/>
      <c r="J474" s="37"/>
      <c r="K474" s="128"/>
      <c r="L474" s="21"/>
      <c r="M474" s="22"/>
      <c r="N474" s="22"/>
      <c r="O474" s="46"/>
      <c r="P474" s="46"/>
      <c r="Q474" s="47"/>
      <c r="R474" s="43"/>
      <c r="S474" s="26"/>
    </row>
    <row r="475" spans="1:19" ht="12.75">
      <c r="A475" s="14"/>
      <c r="B475" s="58"/>
      <c r="C475" s="53"/>
      <c r="D475" s="20"/>
      <c r="E475" s="129"/>
      <c r="F475" s="22"/>
      <c r="G475" s="22"/>
      <c r="H475" s="38"/>
      <c r="I475" s="22"/>
      <c r="J475" s="37"/>
      <c r="K475" s="128"/>
      <c r="L475" s="21"/>
      <c r="M475" s="22"/>
      <c r="N475" s="22"/>
      <c r="O475" s="46"/>
      <c r="P475" s="46"/>
      <c r="Q475" s="47"/>
      <c r="R475" s="43"/>
      <c r="S475" s="26"/>
    </row>
    <row r="476" spans="1:19" ht="12.75">
      <c r="A476" s="14"/>
      <c r="B476" s="58"/>
      <c r="C476" s="53"/>
      <c r="D476" s="20"/>
      <c r="E476" s="129"/>
      <c r="F476" s="37"/>
      <c r="G476" s="37"/>
      <c r="H476" s="38"/>
      <c r="I476" s="37"/>
      <c r="J476" s="37"/>
      <c r="K476" s="112"/>
      <c r="L476" s="36"/>
      <c r="M476" s="37"/>
      <c r="N476" s="37"/>
      <c r="O476" s="44"/>
      <c r="P476" s="44"/>
      <c r="Q476" s="47"/>
      <c r="R476" s="33"/>
      <c r="S476" s="26"/>
    </row>
    <row r="477" spans="1:19" ht="12.75">
      <c r="A477" s="14"/>
      <c r="B477" s="58"/>
      <c r="C477" s="53"/>
      <c r="D477" s="20"/>
      <c r="E477" s="129"/>
      <c r="F477" s="37"/>
      <c r="G477" s="37"/>
      <c r="H477" s="38"/>
      <c r="I477" s="37"/>
      <c r="J477" s="37"/>
      <c r="K477" s="112"/>
      <c r="L477" s="36"/>
      <c r="M477" s="37"/>
      <c r="N477" s="37"/>
      <c r="O477" s="44"/>
      <c r="P477" s="44"/>
      <c r="Q477" s="47"/>
      <c r="R477" s="33"/>
      <c r="S477" s="26"/>
    </row>
    <row r="478" spans="1:19" ht="12.75">
      <c r="A478" s="14"/>
      <c r="B478" s="58"/>
      <c r="C478" s="53"/>
      <c r="D478" s="20"/>
      <c r="E478" s="129"/>
      <c r="F478" s="37"/>
      <c r="G478" s="37"/>
      <c r="H478" s="38"/>
      <c r="I478" s="37"/>
      <c r="J478" s="44"/>
      <c r="K478" s="113"/>
      <c r="L478" s="36"/>
      <c r="M478" s="37"/>
      <c r="N478" s="37"/>
      <c r="O478" s="44"/>
      <c r="P478" s="44"/>
      <c r="Q478" s="47"/>
      <c r="R478" s="33"/>
      <c r="S478" s="26"/>
    </row>
    <row r="479" spans="1:19" ht="12.75">
      <c r="A479" s="14"/>
      <c r="B479" s="58"/>
      <c r="C479" s="53"/>
      <c r="D479" s="20"/>
      <c r="E479" s="127"/>
      <c r="F479" s="50"/>
      <c r="G479" s="50"/>
      <c r="H479" s="77"/>
      <c r="I479" s="50"/>
      <c r="J479" s="50"/>
      <c r="K479" s="142"/>
      <c r="L479" s="49"/>
      <c r="M479" s="50"/>
      <c r="N479" s="50"/>
      <c r="O479" s="50"/>
      <c r="P479" s="50"/>
      <c r="Q479" s="47"/>
      <c r="R479" s="48"/>
      <c r="S479" s="26"/>
    </row>
    <row r="480" spans="1:19" ht="12.75">
      <c r="A480" s="14"/>
      <c r="B480" s="58"/>
      <c r="C480" s="53"/>
      <c r="D480" s="20"/>
      <c r="E480" s="129"/>
      <c r="F480" s="50"/>
      <c r="G480" s="50"/>
      <c r="H480" s="77"/>
      <c r="I480" s="50"/>
      <c r="J480" s="37"/>
      <c r="K480" s="142"/>
      <c r="L480" s="49"/>
      <c r="M480" s="50"/>
      <c r="N480" s="50"/>
      <c r="O480" s="50"/>
      <c r="P480" s="50"/>
      <c r="Q480" s="47"/>
      <c r="R480" s="48"/>
      <c r="S480" s="26"/>
    </row>
    <row r="481" spans="1:19" ht="12.75">
      <c r="A481" s="14"/>
      <c r="B481" s="58"/>
      <c r="C481" s="53"/>
      <c r="D481" s="20"/>
      <c r="E481" s="129"/>
      <c r="F481" s="37"/>
      <c r="G481" s="37"/>
      <c r="H481" s="38"/>
      <c r="I481" s="37"/>
      <c r="J481" s="37"/>
      <c r="K481" s="112"/>
      <c r="L481" s="36"/>
      <c r="M481" s="37"/>
      <c r="N481" s="37"/>
      <c r="O481" s="37"/>
      <c r="P481" s="37"/>
      <c r="Q481" s="47"/>
      <c r="R481" s="28"/>
      <c r="S481" s="26"/>
    </row>
    <row r="482" spans="1:19" ht="12.75">
      <c r="A482" s="14"/>
      <c r="B482" s="58"/>
      <c r="C482" s="53"/>
      <c r="D482" s="20"/>
      <c r="E482" s="129"/>
      <c r="F482" s="37"/>
      <c r="G482" s="37"/>
      <c r="H482" s="38"/>
      <c r="I482" s="37"/>
      <c r="J482" s="37"/>
      <c r="K482" s="112"/>
      <c r="L482" s="36"/>
      <c r="M482" s="37"/>
      <c r="N482" s="37"/>
      <c r="O482" s="37"/>
      <c r="P482" s="37"/>
      <c r="Q482" s="27"/>
      <c r="R482" s="28"/>
      <c r="S482" s="41"/>
    </row>
    <row r="483" spans="1:19" ht="12.75">
      <c r="A483" s="14"/>
      <c r="B483" s="58"/>
      <c r="C483" s="53"/>
      <c r="D483" s="20"/>
      <c r="E483" s="127"/>
      <c r="F483" s="50"/>
      <c r="G483" s="50"/>
      <c r="H483" s="77"/>
      <c r="I483" s="50"/>
      <c r="J483" s="50"/>
      <c r="K483" s="142"/>
      <c r="L483" s="49"/>
      <c r="M483" s="50"/>
      <c r="N483" s="50"/>
      <c r="O483" s="50"/>
      <c r="P483" s="50"/>
      <c r="Q483" s="60"/>
      <c r="R483" s="48"/>
      <c r="S483" s="42"/>
    </row>
    <row r="484" spans="1:19" ht="12.75">
      <c r="A484" s="14"/>
      <c r="B484" s="58"/>
      <c r="C484" s="53"/>
      <c r="D484" s="20"/>
      <c r="E484" s="129"/>
      <c r="F484" s="50"/>
      <c r="G484" s="50"/>
      <c r="H484" s="77"/>
      <c r="I484" s="50"/>
      <c r="J484" s="37"/>
      <c r="K484" s="142"/>
      <c r="L484" s="49"/>
      <c r="M484" s="50"/>
      <c r="N484" s="50"/>
      <c r="O484" s="50"/>
      <c r="P484" s="50"/>
      <c r="Q484" s="60"/>
      <c r="R484" s="48"/>
      <c r="S484" s="26"/>
    </row>
    <row r="485" spans="1:19" ht="12.75">
      <c r="A485" s="14"/>
      <c r="B485" s="58"/>
      <c r="C485" s="53"/>
      <c r="D485" s="20"/>
      <c r="E485" s="129"/>
      <c r="F485" s="37"/>
      <c r="G485" s="37"/>
      <c r="H485" s="38"/>
      <c r="I485" s="37"/>
      <c r="J485" s="37"/>
      <c r="K485" s="112"/>
      <c r="L485" s="36"/>
      <c r="M485" s="37"/>
      <c r="N485" s="37"/>
      <c r="O485" s="37"/>
      <c r="P485" s="37"/>
      <c r="Q485" s="27"/>
      <c r="R485" s="28"/>
      <c r="S485" s="26"/>
    </row>
    <row r="486" spans="1:19" ht="12.75">
      <c r="A486" s="14"/>
      <c r="B486" s="58"/>
      <c r="C486" s="53"/>
      <c r="D486" s="20"/>
      <c r="E486" s="129"/>
      <c r="F486" s="37"/>
      <c r="G486" s="37"/>
      <c r="H486" s="38"/>
      <c r="I486" s="37"/>
      <c r="J486" s="37"/>
      <c r="K486" s="112"/>
      <c r="L486" s="36"/>
      <c r="M486" s="37"/>
      <c r="N486" s="37"/>
      <c r="O486" s="37"/>
      <c r="P486" s="37"/>
      <c r="Q486" s="60"/>
      <c r="R486" s="28"/>
      <c r="S486" s="26"/>
    </row>
    <row r="487" spans="1:19" ht="12.75">
      <c r="A487" s="14"/>
      <c r="B487" s="58"/>
      <c r="C487" s="53"/>
      <c r="D487" s="20"/>
      <c r="E487" s="129"/>
      <c r="F487" s="37"/>
      <c r="G487" s="37"/>
      <c r="H487" s="38"/>
      <c r="I487" s="37"/>
      <c r="J487" s="37"/>
      <c r="K487" s="112"/>
      <c r="L487" s="36"/>
      <c r="M487" s="37"/>
      <c r="N487" s="37"/>
      <c r="O487" s="37"/>
      <c r="P487" s="40"/>
      <c r="Q487" s="27"/>
      <c r="R487" s="28"/>
      <c r="S487" s="26"/>
    </row>
    <row r="488" spans="1:19" ht="12.75">
      <c r="A488" s="14"/>
      <c r="B488" s="58"/>
      <c r="C488" s="76"/>
      <c r="D488" s="59"/>
      <c r="E488" s="125"/>
      <c r="F488" s="16"/>
      <c r="G488" s="16"/>
      <c r="H488" s="16"/>
      <c r="I488" s="16"/>
      <c r="J488" s="16"/>
      <c r="K488" s="126"/>
      <c r="L488" s="51"/>
      <c r="M488" s="16"/>
      <c r="N488" s="16"/>
      <c r="O488" s="16"/>
      <c r="P488" s="16"/>
      <c r="Q488" s="17"/>
      <c r="R488" s="18"/>
      <c r="S488" s="52"/>
    </row>
    <row r="489" spans="1:19" ht="12.75">
      <c r="A489" s="14"/>
      <c r="B489" s="143"/>
      <c r="C489" s="53"/>
      <c r="D489" s="20"/>
      <c r="E489" s="129"/>
      <c r="F489" s="55"/>
      <c r="G489" s="55"/>
      <c r="H489" s="55"/>
      <c r="I489" s="55"/>
      <c r="J489" s="37"/>
      <c r="K489" s="126"/>
      <c r="L489" s="54"/>
      <c r="M489" s="55"/>
      <c r="N489" s="55"/>
      <c r="O489" s="55"/>
      <c r="P489" s="55"/>
      <c r="Q489" s="27"/>
      <c r="R489" s="18"/>
      <c r="S489" s="26"/>
    </row>
    <row r="490" spans="1:19" ht="12.75">
      <c r="A490" s="14"/>
      <c r="B490" s="143"/>
      <c r="C490" s="53"/>
      <c r="D490" s="20"/>
      <c r="E490" s="129"/>
      <c r="F490" s="55"/>
      <c r="G490" s="55"/>
      <c r="H490" s="55"/>
      <c r="I490" s="55"/>
      <c r="J490" s="37"/>
      <c r="K490" s="126"/>
      <c r="L490" s="54"/>
      <c r="M490" s="55"/>
      <c r="N490" s="55"/>
      <c r="O490" s="55"/>
      <c r="P490" s="55"/>
      <c r="Q490" s="27"/>
      <c r="R490" s="18"/>
      <c r="S490" s="26"/>
    </row>
    <row r="491" spans="1:19" ht="12.75">
      <c r="A491" s="14"/>
      <c r="B491" s="143"/>
      <c r="C491" s="53"/>
      <c r="D491" s="20"/>
      <c r="E491" s="129"/>
      <c r="F491" s="55"/>
      <c r="G491" s="55"/>
      <c r="H491" s="38"/>
      <c r="I491" s="55"/>
      <c r="J491" s="37"/>
      <c r="K491" s="126"/>
      <c r="L491" s="54"/>
      <c r="M491" s="55"/>
      <c r="N491" s="55"/>
      <c r="O491" s="55"/>
      <c r="P491" s="55"/>
      <c r="Q491" s="27"/>
      <c r="R491" s="18"/>
      <c r="S491" s="26"/>
    </row>
    <row r="492" spans="1:19" ht="12.75">
      <c r="A492" s="14"/>
      <c r="B492" s="143"/>
      <c r="C492" s="53"/>
      <c r="D492" s="20"/>
      <c r="E492" s="129"/>
      <c r="F492" s="55"/>
      <c r="G492" s="55"/>
      <c r="H492" s="55"/>
      <c r="I492" s="55"/>
      <c r="J492" s="37"/>
      <c r="K492" s="126"/>
      <c r="L492" s="54"/>
      <c r="M492" s="55"/>
      <c r="N492" s="55"/>
      <c r="O492" s="55"/>
      <c r="P492" s="55"/>
      <c r="Q492" s="27"/>
      <c r="R492" s="18"/>
      <c r="S492" s="26"/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sheetProtection/>
  <mergeCells count="187">
    <mergeCell ref="E130:O130"/>
    <mergeCell ref="J241:J242"/>
    <mergeCell ref="L241:L242"/>
    <mergeCell ref="P196:P197"/>
    <mergeCell ref="M196:M197"/>
    <mergeCell ref="N196:N197"/>
    <mergeCell ref="M241:M242"/>
    <mergeCell ref="A146:K146"/>
    <mergeCell ref="J149:J150"/>
    <mergeCell ref="L149:L150"/>
    <mergeCell ref="Q101:Q102"/>
    <mergeCell ref="M101:M102"/>
    <mergeCell ref="N101:N102"/>
    <mergeCell ref="O101:O102"/>
    <mergeCell ref="P101:P102"/>
    <mergeCell ref="H101:H102"/>
    <mergeCell ref="I101:I102"/>
    <mergeCell ref="J101:J102"/>
    <mergeCell ref="L101:L102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F56:F57"/>
    <mergeCell ref="G56:G57"/>
    <mergeCell ref="H56:H57"/>
    <mergeCell ref="I56:I57"/>
    <mergeCell ref="J56:J57"/>
    <mergeCell ref="L56:L57"/>
    <mergeCell ref="M56:M57"/>
    <mergeCell ref="N56:N57"/>
    <mergeCell ref="A53:K53"/>
    <mergeCell ref="J7:J8"/>
    <mergeCell ref="L7:L8"/>
    <mergeCell ref="M7:M8"/>
    <mergeCell ref="F7:F8"/>
    <mergeCell ref="G7:G8"/>
    <mergeCell ref="F54:J54"/>
    <mergeCell ref="L54:Q54"/>
    <mergeCell ref="D55:J55"/>
    <mergeCell ref="L55:Q55"/>
    <mergeCell ref="F5:J5"/>
    <mergeCell ref="L5:Q5"/>
    <mergeCell ref="D6:J6"/>
    <mergeCell ref="L6:Q6"/>
    <mergeCell ref="S146:S150"/>
    <mergeCell ref="F147:J147"/>
    <mergeCell ref="L147:Q147"/>
    <mergeCell ref="D148:J148"/>
    <mergeCell ref="L148:Q148"/>
    <mergeCell ref="P149:P150"/>
    <mergeCell ref="N149:N150"/>
    <mergeCell ref="O149:O150"/>
    <mergeCell ref="F149:F150"/>
    <mergeCell ref="I149:I150"/>
    <mergeCell ref="S53:S57"/>
    <mergeCell ref="O56:O57"/>
    <mergeCell ref="H7:H8"/>
    <mergeCell ref="I7:I8"/>
    <mergeCell ref="S4:S8"/>
    <mergeCell ref="O7:O8"/>
    <mergeCell ref="P7:P8"/>
    <mergeCell ref="Q7:Q8"/>
    <mergeCell ref="E4:O4"/>
    <mergeCell ref="N7:N8"/>
    <mergeCell ref="S193:S197"/>
    <mergeCell ref="F194:J194"/>
    <mergeCell ref="L194:Q194"/>
    <mergeCell ref="D195:J195"/>
    <mergeCell ref="L195:Q195"/>
    <mergeCell ref="F196:F197"/>
    <mergeCell ref="G196:G197"/>
    <mergeCell ref="L196:L197"/>
    <mergeCell ref="A193:K193"/>
    <mergeCell ref="O196:O197"/>
    <mergeCell ref="S238:S242"/>
    <mergeCell ref="F239:J239"/>
    <mergeCell ref="L239:Q239"/>
    <mergeCell ref="D240:J240"/>
    <mergeCell ref="L240:Q240"/>
    <mergeCell ref="F241:F242"/>
    <mergeCell ref="G241:G242"/>
    <mergeCell ref="J309:J310"/>
    <mergeCell ref="M149:M150"/>
    <mergeCell ref="G149:G150"/>
    <mergeCell ref="H149:H150"/>
    <mergeCell ref="H309:H310"/>
    <mergeCell ref="G309:G310"/>
    <mergeCell ref="F309:F310"/>
    <mergeCell ref="I309:I310"/>
    <mergeCell ref="O241:O242"/>
    <mergeCell ref="H196:H197"/>
    <mergeCell ref="I196:I197"/>
    <mergeCell ref="A238:K238"/>
    <mergeCell ref="J196:J197"/>
    <mergeCell ref="N241:N242"/>
    <mergeCell ref="H241:H242"/>
    <mergeCell ref="I241:I242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O374:O375"/>
    <mergeCell ref="P374:P375"/>
    <mergeCell ref="Q374:Q375"/>
    <mergeCell ref="N374:N375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Q466:Q467"/>
    <mergeCell ref="P466:P467"/>
    <mergeCell ref="Q421:Q422"/>
    <mergeCell ref="A463:K463"/>
    <mergeCell ref="L421:L422"/>
    <mergeCell ref="M421:M422"/>
    <mergeCell ref="N421:N422"/>
    <mergeCell ref="O421:O422"/>
    <mergeCell ref="H466:H467"/>
    <mergeCell ref="I421:I422"/>
    <mergeCell ref="I466:I467"/>
    <mergeCell ref="P421:P422"/>
    <mergeCell ref="M466:M467"/>
    <mergeCell ref="N466:N467"/>
    <mergeCell ref="O466:O467"/>
    <mergeCell ref="N309:N310"/>
    <mergeCell ref="O309:O310"/>
    <mergeCell ref="L466:L467"/>
    <mergeCell ref="J421:J422"/>
    <mergeCell ref="A418:K418"/>
    <mergeCell ref="J374:J375"/>
    <mergeCell ref="L374:L375"/>
    <mergeCell ref="M374:M375"/>
    <mergeCell ref="I374:I375"/>
    <mergeCell ref="A371:K371"/>
    <mergeCell ref="L133:L134"/>
    <mergeCell ref="M133:M134"/>
    <mergeCell ref="N133:N134"/>
    <mergeCell ref="O133:O134"/>
    <mergeCell ref="P133:P134"/>
    <mergeCell ref="Q133:Q134"/>
    <mergeCell ref="P241:P242"/>
    <mergeCell ref="Q241:Q242"/>
    <mergeCell ref="Q196:Q197"/>
    <mergeCell ref="Q149:Q150"/>
    <mergeCell ref="S306:S310"/>
    <mergeCell ref="A306:K306"/>
    <mergeCell ref="L308:Q308"/>
    <mergeCell ref="D308:J308"/>
    <mergeCell ref="L307:Q307"/>
    <mergeCell ref="F307:J307"/>
    <mergeCell ref="P309:P310"/>
    <mergeCell ref="L309:L310"/>
    <mergeCell ref="Q309:Q310"/>
    <mergeCell ref="M309:M310"/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4.57421875" style="0" customWidth="1"/>
    <col min="4" max="4" width="54.8515625" style="0" customWidth="1"/>
    <col min="5" max="5" width="17.421875" style="0" customWidth="1"/>
    <col min="6" max="6" width="22.421875" style="0" customWidth="1"/>
    <col min="7" max="7" width="20.00390625" style="0" customWidth="1"/>
  </cols>
  <sheetData>
    <row r="1" spans="1:7" ht="25.5" thickBot="1">
      <c r="A1" s="272"/>
      <c r="B1" s="271"/>
      <c r="C1" s="271"/>
      <c r="D1" s="293" t="s">
        <v>328</v>
      </c>
      <c r="E1" s="271"/>
      <c r="F1" s="271" t="s">
        <v>369</v>
      </c>
      <c r="G1" s="273"/>
    </row>
    <row r="2" spans="1:7" ht="13.5" customHeight="1" thickBot="1">
      <c r="A2" s="272"/>
      <c r="B2" s="271"/>
      <c r="C2" s="271"/>
      <c r="D2" s="355" t="s">
        <v>367</v>
      </c>
      <c r="E2" s="271"/>
      <c r="F2" s="370"/>
      <c r="G2" s="556" t="s">
        <v>366</v>
      </c>
    </row>
    <row r="3" spans="1:7" ht="12.75">
      <c r="A3" s="2"/>
      <c r="B3" t="s">
        <v>124</v>
      </c>
      <c r="F3" s="534" t="s">
        <v>124</v>
      </c>
      <c r="G3" s="557"/>
    </row>
    <row r="4" spans="1:7" ht="13.5" thickBot="1">
      <c r="A4" s="2"/>
      <c r="B4" t="s">
        <v>124</v>
      </c>
      <c r="F4" s="534" t="s">
        <v>124</v>
      </c>
      <c r="G4" s="557"/>
    </row>
    <row r="5" spans="1:7" ht="21" thickBot="1">
      <c r="A5" s="2"/>
      <c r="D5" s="308" t="s">
        <v>368</v>
      </c>
      <c r="F5" t="s">
        <v>124</v>
      </c>
      <c r="G5" s="557"/>
    </row>
    <row r="6" spans="1:7" ht="13.5" thickBot="1">
      <c r="A6" s="2"/>
      <c r="G6" s="558"/>
    </row>
    <row r="7" spans="1:7" ht="13.5" thickBot="1">
      <c r="A7" s="272"/>
      <c r="B7" s="271"/>
      <c r="C7" s="271"/>
      <c r="D7" s="356" t="s">
        <v>124</v>
      </c>
      <c r="E7" s="370" t="s">
        <v>124</v>
      </c>
      <c r="F7" s="359" t="s">
        <v>124</v>
      </c>
      <c r="G7" s="273"/>
    </row>
    <row r="8" spans="1:7" ht="20.25">
      <c r="A8" s="639" t="s">
        <v>234</v>
      </c>
      <c r="B8" s="640"/>
      <c r="C8" s="641"/>
      <c r="D8" s="646" t="s">
        <v>366</v>
      </c>
      <c r="E8" s="498" t="s">
        <v>321</v>
      </c>
      <c r="F8" s="498" t="s">
        <v>322</v>
      </c>
      <c r="G8" s="294" t="s">
        <v>246</v>
      </c>
    </row>
    <row r="9" spans="1:7" ht="20.25">
      <c r="A9" s="642"/>
      <c r="B9" s="643"/>
      <c r="C9" s="644"/>
      <c r="D9" s="647"/>
      <c r="E9" s="295"/>
      <c r="F9" s="295"/>
      <c r="G9" s="295"/>
    </row>
    <row r="10" spans="1:7" ht="20.25">
      <c r="A10" s="642"/>
      <c r="B10" s="643"/>
      <c r="C10" s="644"/>
      <c r="D10" s="647"/>
      <c r="E10" s="295" t="s">
        <v>286</v>
      </c>
      <c r="F10" s="295" t="s">
        <v>286</v>
      </c>
      <c r="G10" s="295" t="s">
        <v>286</v>
      </c>
    </row>
    <row r="11" spans="1:7" ht="21" thickBot="1">
      <c r="A11" s="645"/>
      <c r="B11" s="643"/>
      <c r="C11" s="644"/>
      <c r="D11" s="647"/>
      <c r="E11" s="295"/>
      <c r="F11" s="295"/>
      <c r="G11" s="295"/>
    </row>
    <row r="12" spans="1:7" ht="20.25">
      <c r="A12" s="298"/>
      <c r="B12" s="522">
        <v>1</v>
      </c>
      <c r="C12" s="522"/>
      <c r="D12" s="522" t="s">
        <v>236</v>
      </c>
      <c r="E12" s="309">
        <v>17450</v>
      </c>
      <c r="F12" s="309"/>
      <c r="G12" s="309">
        <v>17450</v>
      </c>
    </row>
    <row r="13" spans="1:7" ht="20.25">
      <c r="A13" s="297"/>
      <c r="B13" s="522">
        <v>2</v>
      </c>
      <c r="C13" s="522"/>
      <c r="D13" s="522" t="s">
        <v>235</v>
      </c>
      <c r="E13" s="309">
        <v>5800</v>
      </c>
      <c r="F13" s="309"/>
      <c r="G13" s="309">
        <v>5800</v>
      </c>
    </row>
    <row r="14" spans="1:7" ht="20.25">
      <c r="A14" s="297"/>
      <c r="B14" s="522">
        <v>3</v>
      </c>
      <c r="C14" s="522"/>
      <c r="D14" s="522" t="s">
        <v>237</v>
      </c>
      <c r="E14" s="309">
        <v>10700</v>
      </c>
      <c r="F14" s="309"/>
      <c r="G14" s="309">
        <v>10700</v>
      </c>
    </row>
    <row r="15" spans="1:7" ht="20.25">
      <c r="A15" s="297"/>
      <c r="B15" s="522">
        <v>4</v>
      </c>
      <c r="C15" s="522"/>
      <c r="D15" s="522" t="s">
        <v>238</v>
      </c>
      <c r="E15" s="309">
        <v>19050</v>
      </c>
      <c r="F15" s="309"/>
      <c r="G15" s="309">
        <v>19050</v>
      </c>
    </row>
    <row r="16" spans="1:7" ht="20.25">
      <c r="A16" s="297"/>
      <c r="B16" s="522">
        <v>5</v>
      </c>
      <c r="C16" s="522"/>
      <c r="D16" s="522" t="s">
        <v>239</v>
      </c>
      <c r="E16" s="309">
        <v>14900</v>
      </c>
      <c r="F16" s="309"/>
      <c r="G16" s="309">
        <v>14900</v>
      </c>
    </row>
    <row r="17" spans="1:7" ht="20.25">
      <c r="A17" s="297"/>
      <c r="B17" s="522">
        <v>6</v>
      </c>
      <c r="C17" s="522"/>
      <c r="D17" s="522" t="s">
        <v>240</v>
      </c>
      <c r="E17" s="309">
        <v>38000</v>
      </c>
      <c r="F17" s="309"/>
      <c r="G17" s="309">
        <v>38000</v>
      </c>
    </row>
    <row r="18" spans="1:7" ht="20.25">
      <c r="A18" s="297"/>
      <c r="B18" s="522">
        <v>7</v>
      </c>
      <c r="C18" s="522"/>
      <c r="D18" s="522" t="s">
        <v>241</v>
      </c>
      <c r="E18" s="309">
        <v>10450</v>
      </c>
      <c r="F18" s="309">
        <v>180000</v>
      </c>
      <c r="G18" s="309">
        <f>SUM(E18:F18)</f>
        <v>190450</v>
      </c>
    </row>
    <row r="19" spans="1:7" ht="20.25">
      <c r="A19" s="297"/>
      <c r="B19" s="522">
        <v>8</v>
      </c>
      <c r="C19" s="522"/>
      <c r="D19" s="522" t="s">
        <v>316</v>
      </c>
      <c r="E19" s="309">
        <v>530535</v>
      </c>
      <c r="F19" s="309"/>
      <c r="G19" s="309">
        <v>530535</v>
      </c>
    </row>
    <row r="20" spans="1:7" ht="20.25">
      <c r="A20" s="297"/>
      <c r="B20" s="522">
        <v>9</v>
      </c>
      <c r="C20" s="522"/>
      <c r="D20" s="522" t="s">
        <v>242</v>
      </c>
      <c r="E20" s="309">
        <v>59278</v>
      </c>
      <c r="F20" s="309">
        <v>250000</v>
      </c>
      <c r="G20" s="309">
        <f>SUM(E20:F20)</f>
        <v>309278</v>
      </c>
    </row>
    <row r="21" spans="1:7" ht="20.25">
      <c r="A21" s="297"/>
      <c r="B21" s="522">
        <v>10</v>
      </c>
      <c r="C21" s="522"/>
      <c r="D21" s="522" t="s">
        <v>243</v>
      </c>
      <c r="E21" s="309">
        <v>19140</v>
      </c>
      <c r="F21" s="309"/>
      <c r="G21" s="309">
        <v>19140</v>
      </c>
    </row>
    <row r="22" spans="1:7" ht="20.25">
      <c r="A22" s="297"/>
      <c r="B22" s="522">
        <v>11</v>
      </c>
      <c r="C22" s="522"/>
      <c r="D22" s="522" t="s">
        <v>244</v>
      </c>
      <c r="E22" s="309">
        <v>22900</v>
      </c>
      <c r="F22" s="309"/>
      <c r="G22" s="309">
        <v>22900</v>
      </c>
    </row>
    <row r="23" spans="1:7" ht="21" thickBot="1">
      <c r="A23" s="296"/>
      <c r="B23" s="522">
        <v>12</v>
      </c>
      <c r="C23" s="522"/>
      <c r="D23" s="522" t="s">
        <v>245</v>
      </c>
      <c r="E23" s="309">
        <v>119130</v>
      </c>
      <c r="F23" s="309"/>
      <c r="G23" s="309">
        <v>119130</v>
      </c>
    </row>
    <row r="24" spans="1:7" ht="21" thickBot="1">
      <c r="A24" s="296"/>
      <c r="B24" s="522"/>
      <c r="C24" s="522"/>
      <c r="D24" s="523" t="s">
        <v>246</v>
      </c>
      <c r="E24" s="524">
        <v>867333</v>
      </c>
      <c r="F24" s="524">
        <v>430000</v>
      </c>
      <c r="G24" s="521">
        <v>1297333</v>
      </c>
    </row>
    <row r="25" ht="12.75">
      <c r="E25" s="4" t="s">
        <v>124</v>
      </c>
    </row>
    <row r="26" spans="5:7" ht="12.75">
      <c r="E26" s="4" t="s">
        <v>124</v>
      </c>
      <c r="F26" s="4" t="s">
        <v>124</v>
      </c>
      <c r="G26" s="4" t="s">
        <v>124</v>
      </c>
    </row>
  </sheetData>
  <mergeCells count="3">
    <mergeCell ref="G2:G6"/>
    <mergeCell ref="A8:C11"/>
    <mergeCell ref="D8:D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31" sqref="A31"/>
    </sheetView>
  </sheetViews>
  <sheetFormatPr defaultColWidth="9.140625" defaultRowHeight="12.75"/>
  <cols>
    <col min="1" max="1" width="6.57421875" style="0" customWidth="1"/>
    <col min="2" max="2" width="6.28125" style="0" customWidth="1"/>
    <col min="3" max="3" width="5.421875" style="0" customWidth="1"/>
    <col min="4" max="4" width="50.140625" style="0" customWidth="1"/>
    <col min="5" max="5" width="17.00390625" style="0" customWidth="1"/>
    <col min="6" max="6" width="21.57421875" style="0" customWidth="1"/>
    <col min="7" max="7" width="21.8515625" style="0" customWidth="1"/>
  </cols>
  <sheetData>
    <row r="1" spans="1:7" ht="25.5" thickBot="1">
      <c r="A1" s="272"/>
      <c r="B1" s="271"/>
      <c r="C1" s="271"/>
      <c r="D1" s="293" t="s">
        <v>328</v>
      </c>
      <c r="E1" s="271"/>
      <c r="F1" s="271"/>
      <c r="G1" s="273"/>
    </row>
    <row r="2" spans="1:7" ht="13.5" thickBot="1">
      <c r="A2" s="272"/>
      <c r="B2" s="271"/>
      <c r="C2" s="271"/>
      <c r="D2" s="355" t="s">
        <v>348</v>
      </c>
      <c r="E2" s="271"/>
      <c r="F2" s="370" t="s">
        <v>358</v>
      </c>
      <c r="G2" s="550" t="s">
        <v>357</v>
      </c>
    </row>
    <row r="3" spans="1:7" ht="12.75">
      <c r="A3" s="2"/>
      <c r="B3" t="s">
        <v>356</v>
      </c>
      <c r="F3" s="534" t="s">
        <v>359</v>
      </c>
      <c r="G3" s="551"/>
    </row>
    <row r="4" spans="1:7" ht="13.5" thickBot="1">
      <c r="A4" s="2"/>
      <c r="B4" t="s">
        <v>361</v>
      </c>
      <c r="F4" s="534" t="s">
        <v>360</v>
      </c>
      <c r="G4" s="551"/>
    </row>
    <row r="5" spans="1:7" ht="21" thickBot="1">
      <c r="A5" s="2"/>
      <c r="D5" s="308" t="s">
        <v>303</v>
      </c>
      <c r="F5" t="s">
        <v>124</v>
      </c>
      <c r="G5" s="551"/>
    </row>
    <row r="6" spans="1:7" ht="13.5" thickBot="1">
      <c r="A6" s="2"/>
      <c r="G6" s="551"/>
    </row>
    <row r="7" spans="1:7" ht="13.5" thickBot="1">
      <c r="A7" s="272"/>
      <c r="B7" s="271"/>
      <c r="C7" s="271"/>
      <c r="D7" s="356" t="s">
        <v>124</v>
      </c>
      <c r="E7" s="370" t="s">
        <v>124</v>
      </c>
      <c r="F7" s="359" t="s">
        <v>124</v>
      </c>
      <c r="G7" s="273"/>
    </row>
    <row r="8" spans="1:7" ht="20.25">
      <c r="A8" s="639" t="s">
        <v>234</v>
      </c>
      <c r="B8" s="640"/>
      <c r="C8" s="641"/>
      <c r="D8" s="646" t="s">
        <v>355</v>
      </c>
      <c r="E8" s="498" t="s">
        <v>321</v>
      </c>
      <c r="F8" s="498" t="s">
        <v>322</v>
      </c>
      <c r="G8" s="294" t="s">
        <v>246</v>
      </c>
    </row>
    <row r="9" spans="1:7" ht="20.25">
      <c r="A9" s="642"/>
      <c r="B9" s="643"/>
      <c r="C9" s="644"/>
      <c r="D9" s="647"/>
      <c r="E9" s="295"/>
      <c r="F9" s="295"/>
      <c r="G9" s="295"/>
    </row>
    <row r="10" spans="1:7" ht="20.25">
      <c r="A10" s="642"/>
      <c r="B10" s="643"/>
      <c r="C10" s="644"/>
      <c r="D10" s="647"/>
      <c r="E10" s="295" t="s">
        <v>286</v>
      </c>
      <c r="F10" s="295" t="s">
        <v>286</v>
      </c>
      <c r="G10" s="295" t="s">
        <v>286</v>
      </c>
    </row>
    <row r="11" spans="1:7" ht="21" thickBot="1">
      <c r="A11" s="645"/>
      <c r="B11" s="643"/>
      <c r="C11" s="644"/>
      <c r="D11" s="647"/>
      <c r="E11" s="295"/>
      <c r="F11" s="295"/>
      <c r="G11" s="295"/>
    </row>
    <row r="12" spans="1:7" ht="20.25">
      <c r="A12" s="298"/>
      <c r="B12" s="522">
        <v>1</v>
      </c>
      <c r="C12" s="522"/>
      <c r="D12" s="522" t="s">
        <v>236</v>
      </c>
      <c r="E12" s="309">
        <v>17918</v>
      </c>
      <c r="F12" s="309"/>
      <c r="G12" s="309">
        <v>17918</v>
      </c>
    </row>
    <row r="13" spans="1:7" ht="20.25">
      <c r="A13" s="297"/>
      <c r="B13" s="522">
        <v>2</v>
      </c>
      <c r="C13" s="522"/>
      <c r="D13" s="522" t="s">
        <v>235</v>
      </c>
      <c r="E13" s="309">
        <v>6400</v>
      </c>
      <c r="F13" s="309"/>
      <c r="G13" s="309">
        <v>6400</v>
      </c>
    </row>
    <row r="14" spans="1:7" ht="20.25">
      <c r="A14" s="297"/>
      <c r="B14" s="522">
        <v>3</v>
      </c>
      <c r="C14" s="522"/>
      <c r="D14" s="522" t="s">
        <v>237</v>
      </c>
      <c r="E14" s="309">
        <v>15400</v>
      </c>
      <c r="F14" s="309"/>
      <c r="G14" s="309">
        <v>15400</v>
      </c>
    </row>
    <row r="15" spans="1:7" ht="20.25">
      <c r="A15" s="297"/>
      <c r="B15" s="522">
        <v>4</v>
      </c>
      <c r="C15" s="522"/>
      <c r="D15" s="522" t="s">
        <v>238</v>
      </c>
      <c r="E15" s="309">
        <v>19000</v>
      </c>
      <c r="F15" s="309"/>
      <c r="G15" s="309">
        <v>19000</v>
      </c>
    </row>
    <row r="16" spans="1:7" ht="20.25">
      <c r="A16" s="297"/>
      <c r="B16" s="522">
        <v>5</v>
      </c>
      <c r="C16" s="522"/>
      <c r="D16" s="522" t="s">
        <v>239</v>
      </c>
      <c r="E16" s="309">
        <v>12980</v>
      </c>
      <c r="F16" s="309"/>
      <c r="G16" s="309">
        <v>12980</v>
      </c>
    </row>
    <row r="17" spans="1:7" ht="20.25">
      <c r="A17" s="297"/>
      <c r="B17" s="522">
        <v>6</v>
      </c>
      <c r="C17" s="522"/>
      <c r="D17" s="522" t="s">
        <v>240</v>
      </c>
      <c r="E17" s="309">
        <v>39316</v>
      </c>
      <c r="F17" s="309"/>
      <c r="G17" s="309">
        <v>39316</v>
      </c>
    </row>
    <row r="18" spans="1:7" ht="20.25">
      <c r="A18" s="297"/>
      <c r="B18" s="522">
        <v>7</v>
      </c>
      <c r="C18" s="522"/>
      <c r="D18" s="522" t="s">
        <v>241</v>
      </c>
      <c r="E18" s="309">
        <v>23387</v>
      </c>
      <c r="F18" s="309">
        <v>5000</v>
      </c>
      <c r="G18" s="309">
        <v>28387</v>
      </c>
    </row>
    <row r="19" spans="1:7" ht="20.25">
      <c r="A19" s="297"/>
      <c r="B19" s="522">
        <v>8</v>
      </c>
      <c r="C19" s="522"/>
      <c r="D19" s="522" t="s">
        <v>316</v>
      </c>
      <c r="E19" s="309">
        <v>510655</v>
      </c>
      <c r="F19" s="309">
        <v>54557</v>
      </c>
      <c r="G19" s="309">
        <f>SUM(E19:F19)</f>
        <v>565212</v>
      </c>
    </row>
    <row r="20" spans="1:7" ht="20.25">
      <c r="A20" s="297"/>
      <c r="B20" s="522">
        <v>9</v>
      </c>
      <c r="C20" s="522"/>
      <c r="D20" s="522" t="s">
        <v>242</v>
      </c>
      <c r="E20" s="309">
        <v>58839</v>
      </c>
      <c r="F20" s="309">
        <v>140000</v>
      </c>
      <c r="G20" s="309">
        <f>SUM(E20:F20)</f>
        <v>198839</v>
      </c>
    </row>
    <row r="21" spans="1:7" ht="20.25">
      <c r="A21" s="297"/>
      <c r="B21" s="522">
        <v>10</v>
      </c>
      <c r="C21" s="522"/>
      <c r="D21" s="522" t="s">
        <v>243</v>
      </c>
      <c r="E21" s="309">
        <v>21420</v>
      </c>
      <c r="F21" s="309"/>
      <c r="G21" s="309">
        <v>21420</v>
      </c>
    </row>
    <row r="22" spans="1:7" ht="20.25">
      <c r="A22" s="297"/>
      <c r="B22" s="522">
        <v>11</v>
      </c>
      <c r="C22" s="522"/>
      <c r="D22" s="522" t="s">
        <v>244</v>
      </c>
      <c r="E22" s="309">
        <v>23050</v>
      </c>
      <c r="F22" s="309"/>
      <c r="G22" s="309">
        <v>23050</v>
      </c>
    </row>
    <row r="23" spans="1:7" ht="21" thickBot="1">
      <c r="A23" s="296"/>
      <c r="B23" s="522">
        <v>12</v>
      </c>
      <c r="C23" s="522"/>
      <c r="D23" s="522" t="s">
        <v>245</v>
      </c>
      <c r="E23" s="309">
        <v>116830</v>
      </c>
      <c r="F23" s="309"/>
      <c r="G23" s="309">
        <v>116830</v>
      </c>
    </row>
    <row r="24" spans="1:7" ht="21" thickBot="1">
      <c r="A24" s="296"/>
      <c r="B24" s="522"/>
      <c r="C24" s="522"/>
      <c r="D24" s="523" t="s">
        <v>246</v>
      </c>
      <c r="E24" s="524">
        <v>865195</v>
      </c>
      <c r="F24" s="524">
        <v>199557</v>
      </c>
      <c r="G24" s="521">
        <v>1064752</v>
      </c>
    </row>
    <row r="25" ht="12.75">
      <c r="E25" s="4" t="s">
        <v>124</v>
      </c>
    </row>
    <row r="26" spans="5:7" ht="12.75">
      <c r="E26" s="4">
        <f>SUM(E12:E23)</f>
        <v>865195</v>
      </c>
      <c r="F26" s="4">
        <f>SUM(F12:F23)</f>
        <v>199557</v>
      </c>
      <c r="G26" s="4">
        <f>SUM(E26:F26)</f>
        <v>1064752</v>
      </c>
    </row>
  </sheetData>
  <mergeCells count="3">
    <mergeCell ref="G2:G6"/>
    <mergeCell ref="A8:C11"/>
    <mergeCell ref="D8:D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E1">
      <selection activeCell="G35" sqref="G3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232</v>
      </c>
      <c r="B1" s="108"/>
      <c r="C1" s="108"/>
      <c r="D1" s="108"/>
      <c r="E1" s="108"/>
    </row>
    <row r="2" spans="1:19" ht="12.75" customHeight="1">
      <c r="A2" s="547" t="s">
        <v>357</v>
      </c>
      <c r="B2" s="548"/>
      <c r="C2" s="548"/>
      <c r="D2" s="548"/>
      <c r="E2" s="548"/>
      <c r="F2" s="548"/>
      <c r="G2" s="548"/>
      <c r="H2" s="548"/>
      <c r="I2" s="548"/>
      <c r="J2" s="548"/>
      <c r="K2" s="549"/>
      <c r="L2" s="324"/>
      <c r="M2" s="325"/>
      <c r="N2" s="325"/>
      <c r="O2" s="325"/>
      <c r="P2" s="325"/>
      <c r="Q2" s="325"/>
      <c r="R2" s="326"/>
      <c r="S2" s="550" t="s">
        <v>357</v>
      </c>
    </row>
    <row r="3" spans="1:19" ht="18.75">
      <c r="A3" s="327"/>
      <c r="B3" s="201"/>
      <c r="C3" s="202"/>
      <c r="D3" s="203"/>
      <c r="E3" s="204"/>
      <c r="F3" s="552" t="s">
        <v>2</v>
      </c>
      <c r="G3" s="552"/>
      <c r="H3" s="552"/>
      <c r="I3" s="552"/>
      <c r="J3" s="552"/>
      <c r="K3" s="205"/>
      <c r="L3" s="552" t="s">
        <v>3</v>
      </c>
      <c r="M3" s="552"/>
      <c r="N3" s="552"/>
      <c r="O3" s="552"/>
      <c r="P3" s="552"/>
      <c r="Q3" s="552"/>
      <c r="R3" s="205"/>
      <c r="S3" s="551"/>
    </row>
    <row r="4" spans="1:19" ht="12.75">
      <c r="A4" s="327"/>
      <c r="B4" s="91" t="s">
        <v>95</v>
      </c>
      <c r="C4" s="92" t="s">
        <v>5</v>
      </c>
      <c r="D4" s="553" t="s">
        <v>6</v>
      </c>
      <c r="E4" s="554"/>
      <c r="F4" s="554"/>
      <c r="G4" s="554"/>
      <c r="H4" s="554"/>
      <c r="I4" s="554"/>
      <c r="J4" s="554"/>
      <c r="K4" s="207"/>
      <c r="L4" s="553"/>
      <c r="M4" s="555"/>
      <c r="N4" s="555"/>
      <c r="O4" s="555"/>
      <c r="P4" s="555"/>
      <c r="Q4" s="555"/>
      <c r="R4" s="207"/>
      <c r="S4" s="551"/>
    </row>
    <row r="5" spans="1:19" ht="12.75">
      <c r="A5" s="327"/>
      <c r="B5" s="94" t="s">
        <v>97</v>
      </c>
      <c r="C5" s="95" t="s">
        <v>8</v>
      </c>
      <c r="D5" s="96"/>
      <c r="E5" s="97" t="s">
        <v>9</v>
      </c>
      <c r="F5" s="545">
        <v>610</v>
      </c>
      <c r="G5" s="545">
        <v>620</v>
      </c>
      <c r="H5" s="545">
        <v>630</v>
      </c>
      <c r="I5" s="545">
        <v>640</v>
      </c>
      <c r="J5" s="545" t="s">
        <v>10</v>
      </c>
      <c r="K5" s="208"/>
      <c r="L5" s="546">
        <v>711</v>
      </c>
      <c r="M5" s="545">
        <v>713</v>
      </c>
      <c r="N5" s="545">
        <v>714</v>
      </c>
      <c r="O5" s="545">
        <v>716</v>
      </c>
      <c r="P5" s="545">
        <v>717</v>
      </c>
      <c r="Q5" s="545" t="s">
        <v>10</v>
      </c>
      <c r="R5" s="208"/>
      <c r="S5" s="551"/>
    </row>
    <row r="6" spans="1:19" ht="13.5" thickBot="1">
      <c r="A6" s="327"/>
      <c r="B6" s="99" t="s">
        <v>96</v>
      </c>
      <c r="C6" s="100"/>
      <c r="D6" s="101"/>
      <c r="E6" s="102"/>
      <c r="F6" s="545"/>
      <c r="G6" s="545"/>
      <c r="H6" s="545"/>
      <c r="I6" s="545"/>
      <c r="J6" s="545"/>
      <c r="K6" s="208"/>
      <c r="L6" s="546"/>
      <c r="M6" s="545"/>
      <c r="N6" s="545"/>
      <c r="O6" s="545"/>
      <c r="P6" s="545"/>
      <c r="Q6" s="545"/>
      <c r="R6" s="208"/>
      <c r="S6" s="551"/>
    </row>
    <row r="7" spans="1:19" ht="15.75" thickTop="1">
      <c r="A7" s="328">
        <v>1</v>
      </c>
      <c r="B7" s="209" t="s">
        <v>161</v>
      </c>
      <c r="C7" s="210"/>
      <c r="D7" s="211"/>
      <c r="E7" s="211"/>
      <c r="F7" s="212">
        <v>930</v>
      </c>
      <c r="G7" s="212">
        <v>370</v>
      </c>
      <c r="H7" s="212">
        <v>5100</v>
      </c>
      <c r="I7" s="212"/>
      <c r="J7" s="212">
        <f>SUM(F7:I7)</f>
        <v>6400</v>
      </c>
      <c r="K7" s="213"/>
      <c r="L7" s="214"/>
      <c r="M7" s="212"/>
      <c r="N7" s="212"/>
      <c r="O7" s="212"/>
      <c r="P7" s="212"/>
      <c r="Q7" s="212"/>
      <c r="R7" s="213"/>
      <c r="S7" s="212">
        <f>SUM(J7:R7)</f>
        <v>6400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162</v>
      </c>
      <c r="C9" s="218" t="s">
        <v>164</v>
      </c>
      <c r="D9" s="217"/>
      <c r="E9" s="217" t="s">
        <v>167</v>
      </c>
      <c r="F9" s="320"/>
      <c r="G9" s="320"/>
      <c r="H9" s="320">
        <v>600</v>
      </c>
      <c r="I9" s="153"/>
      <c r="J9" s="320">
        <f>SUM(F9:I9)</f>
        <v>600</v>
      </c>
      <c r="K9" s="215"/>
      <c r="L9" s="78"/>
      <c r="M9" s="153"/>
      <c r="N9" s="153"/>
      <c r="O9" s="153"/>
      <c r="P9" s="153"/>
      <c r="Q9" s="153"/>
      <c r="R9" s="215"/>
      <c r="S9" s="153">
        <f>SUM(J9:R9)</f>
        <v>600</v>
      </c>
    </row>
    <row r="10" spans="1:19" ht="12.75">
      <c r="A10" s="14">
        <v>4</v>
      </c>
      <c r="B10" s="216" t="s">
        <v>168</v>
      </c>
      <c r="C10" s="218" t="s">
        <v>124</v>
      </c>
      <c r="D10" s="217"/>
      <c r="E10" s="217" t="s">
        <v>172</v>
      </c>
      <c r="F10" s="320"/>
      <c r="G10" s="320"/>
      <c r="H10" s="320"/>
      <c r="I10" s="153"/>
      <c r="J10" s="320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169</v>
      </c>
      <c r="C11" s="53" t="s">
        <v>164</v>
      </c>
      <c r="D11" s="152"/>
      <c r="E11" s="152" t="s">
        <v>313</v>
      </c>
      <c r="F11" s="320"/>
      <c r="G11" s="320"/>
      <c r="H11" s="320">
        <v>2500</v>
      </c>
      <c r="I11" s="153"/>
      <c r="J11" s="320">
        <f>SUM(F11:I11)</f>
        <v>2500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2500</v>
      </c>
    </row>
    <row r="12" spans="1:19" ht="12.75">
      <c r="A12" s="14">
        <v>6</v>
      </c>
      <c r="B12" s="58" t="s">
        <v>170</v>
      </c>
      <c r="C12" s="53" t="s">
        <v>193</v>
      </c>
      <c r="D12" s="152"/>
      <c r="E12" s="152" t="s">
        <v>173</v>
      </c>
      <c r="F12" s="320">
        <v>930</v>
      </c>
      <c r="G12" s="320">
        <v>370</v>
      </c>
      <c r="H12" s="320">
        <v>700</v>
      </c>
      <c r="I12" s="153"/>
      <c r="J12" s="320">
        <f>SUM(F12:I12)</f>
        <v>2000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2000</v>
      </c>
    </row>
    <row r="13" spans="1:19" ht="13.5" thickBot="1">
      <c r="A13" s="277">
        <v>7</v>
      </c>
      <c r="B13" s="317" t="s">
        <v>171</v>
      </c>
      <c r="C13" s="318" t="s">
        <v>164</v>
      </c>
      <c r="D13" s="319"/>
      <c r="E13" s="319" t="s">
        <v>174</v>
      </c>
      <c r="F13" s="321"/>
      <c r="G13" s="321"/>
      <c r="H13" s="321">
        <v>1300</v>
      </c>
      <c r="I13" s="312"/>
      <c r="J13" s="321">
        <f>SUM(F13:I13)</f>
        <v>1300</v>
      </c>
      <c r="K13" s="329"/>
      <c r="L13" s="330"/>
      <c r="M13" s="312"/>
      <c r="N13" s="312"/>
      <c r="O13" s="312"/>
      <c r="P13" s="312"/>
      <c r="Q13" s="312"/>
      <c r="R13" s="329"/>
      <c r="S13" s="312">
        <f>SUM(J13:R13)</f>
        <v>1300</v>
      </c>
    </row>
    <row r="16" spans="5:6" ht="12.75">
      <c r="E16" s="340"/>
      <c r="F16" s="340" t="s">
        <v>124</v>
      </c>
    </row>
    <row r="17" spans="1:5" ht="25.5" customHeight="1" thickBot="1">
      <c r="A17" s="107" t="s">
        <v>232</v>
      </c>
      <c r="B17" s="108"/>
      <c r="C17" s="108"/>
      <c r="D17" s="108"/>
      <c r="E17" s="108"/>
    </row>
    <row r="18" spans="1:19" ht="12.75" customHeight="1" thickBot="1">
      <c r="A18" s="547" t="s">
        <v>365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9"/>
      <c r="L18" s="324"/>
      <c r="M18" s="325"/>
      <c r="N18" s="325"/>
      <c r="O18" s="325"/>
      <c r="P18" s="325"/>
      <c r="Q18" s="325"/>
      <c r="R18" s="326"/>
      <c r="S18" s="556" t="s">
        <v>366</v>
      </c>
    </row>
    <row r="19" spans="1:19" ht="18.75">
      <c r="A19" s="327"/>
      <c r="B19" s="201"/>
      <c r="C19" s="202"/>
      <c r="D19" s="203"/>
      <c r="E19" s="204"/>
      <c r="F19" s="559" t="s">
        <v>2</v>
      </c>
      <c r="G19" s="560"/>
      <c r="H19" s="560"/>
      <c r="I19" s="560"/>
      <c r="J19" s="561"/>
      <c r="K19" s="10"/>
      <c r="L19" s="562" t="s">
        <v>3</v>
      </c>
      <c r="M19" s="563"/>
      <c r="N19" s="563"/>
      <c r="O19" s="563"/>
      <c r="P19" s="563"/>
      <c r="Q19" s="564"/>
      <c r="R19" s="205"/>
      <c r="S19" s="557"/>
    </row>
    <row r="20" spans="1:19" ht="12.75">
      <c r="A20" s="327"/>
      <c r="B20" s="91" t="s">
        <v>95</v>
      </c>
      <c r="C20" s="92" t="s">
        <v>5</v>
      </c>
      <c r="D20" s="553" t="s">
        <v>6</v>
      </c>
      <c r="E20" s="554"/>
      <c r="F20" s="554"/>
      <c r="G20" s="554"/>
      <c r="H20" s="554"/>
      <c r="I20" s="554"/>
      <c r="J20" s="554"/>
      <c r="K20" s="207"/>
      <c r="L20" s="553"/>
      <c r="M20" s="555"/>
      <c r="N20" s="555"/>
      <c r="O20" s="555"/>
      <c r="P20" s="555"/>
      <c r="Q20" s="555"/>
      <c r="R20" s="207"/>
      <c r="S20" s="557"/>
    </row>
    <row r="21" spans="1:19" ht="12.75">
      <c r="A21" s="327"/>
      <c r="B21" s="94" t="s">
        <v>97</v>
      </c>
      <c r="C21" s="95" t="s">
        <v>8</v>
      </c>
      <c r="D21" s="96"/>
      <c r="E21" s="97" t="s">
        <v>9</v>
      </c>
      <c r="F21" s="545">
        <v>610</v>
      </c>
      <c r="G21" s="545">
        <v>620</v>
      </c>
      <c r="H21" s="545">
        <v>630</v>
      </c>
      <c r="I21" s="545">
        <v>640</v>
      </c>
      <c r="J21" s="545" t="s">
        <v>10</v>
      </c>
      <c r="K21" s="208"/>
      <c r="L21" s="546">
        <v>711</v>
      </c>
      <c r="M21" s="545">
        <v>713</v>
      </c>
      <c r="N21" s="545">
        <v>714</v>
      </c>
      <c r="O21" s="545">
        <v>716</v>
      </c>
      <c r="P21" s="545">
        <v>717</v>
      </c>
      <c r="Q21" s="545" t="s">
        <v>10</v>
      </c>
      <c r="R21" s="208"/>
      <c r="S21" s="557"/>
    </row>
    <row r="22" spans="1:19" ht="13.5" thickBot="1">
      <c r="A22" s="327"/>
      <c r="B22" s="99" t="s">
        <v>96</v>
      </c>
      <c r="C22" s="100"/>
      <c r="D22" s="101"/>
      <c r="E22" s="102"/>
      <c r="F22" s="545"/>
      <c r="G22" s="545"/>
      <c r="H22" s="545"/>
      <c r="I22" s="545"/>
      <c r="J22" s="545"/>
      <c r="K22" s="208"/>
      <c r="L22" s="546"/>
      <c r="M22" s="545"/>
      <c r="N22" s="545"/>
      <c r="O22" s="545"/>
      <c r="P22" s="545"/>
      <c r="Q22" s="545"/>
      <c r="R22" s="208"/>
      <c r="S22" s="558"/>
    </row>
    <row r="23" spans="1:19" ht="15.75" thickTop="1">
      <c r="A23" s="328">
        <v>1</v>
      </c>
      <c r="B23" s="209" t="s">
        <v>161</v>
      </c>
      <c r="C23" s="210"/>
      <c r="D23" s="211"/>
      <c r="E23" s="211"/>
      <c r="F23" s="212">
        <v>930</v>
      </c>
      <c r="G23" s="212">
        <v>370</v>
      </c>
      <c r="H23" s="212">
        <v>4500</v>
      </c>
      <c r="I23" s="212"/>
      <c r="J23" s="212">
        <v>5800</v>
      </c>
      <c r="K23" s="213"/>
      <c r="L23" s="214"/>
      <c r="M23" s="212"/>
      <c r="N23" s="212"/>
      <c r="O23" s="212"/>
      <c r="P23" s="212"/>
      <c r="Q23" s="212"/>
      <c r="R23" s="213"/>
      <c r="S23" s="212">
        <v>5800</v>
      </c>
    </row>
    <row r="24" spans="1:19" ht="12.75">
      <c r="A24" s="14">
        <f>A23+1</f>
        <v>2</v>
      </c>
      <c r="B24" s="150" t="s">
        <v>124</v>
      </c>
      <c r="C24" s="151" t="s">
        <v>124</v>
      </c>
      <c r="D24" s="152"/>
      <c r="E24" s="151" t="s">
        <v>124</v>
      </c>
      <c r="F24" s="153"/>
      <c r="G24" s="153"/>
      <c r="H24" s="153"/>
      <c r="I24" s="153"/>
      <c r="J24" s="153"/>
      <c r="K24" s="215"/>
      <c r="L24" s="215"/>
      <c r="M24" s="153"/>
      <c r="N24" s="153"/>
      <c r="O24" s="153"/>
      <c r="P24" s="153"/>
      <c r="Q24" s="153"/>
      <c r="R24" s="215"/>
      <c r="S24" s="153"/>
    </row>
    <row r="25" spans="1:19" ht="12.75">
      <c r="A25" s="14">
        <v>3</v>
      </c>
      <c r="B25" s="216" t="s">
        <v>162</v>
      </c>
      <c r="C25" s="218" t="s">
        <v>164</v>
      </c>
      <c r="D25" s="217"/>
      <c r="E25" s="217" t="s">
        <v>167</v>
      </c>
      <c r="F25" s="320"/>
      <c r="G25" s="320"/>
      <c r="H25" s="320">
        <v>600</v>
      </c>
      <c r="I25" s="153"/>
      <c r="J25" s="320">
        <v>600</v>
      </c>
      <c r="K25" s="215"/>
      <c r="L25" s="215"/>
      <c r="M25" s="153"/>
      <c r="N25" s="153"/>
      <c r="O25" s="153"/>
      <c r="P25" s="153"/>
      <c r="Q25" s="153"/>
      <c r="R25" s="215"/>
      <c r="S25" s="320">
        <v>600</v>
      </c>
    </row>
    <row r="26" spans="1:19" ht="12.75">
      <c r="A26" s="14">
        <v>4</v>
      </c>
      <c r="B26" s="216" t="s">
        <v>168</v>
      </c>
      <c r="C26" s="218" t="s">
        <v>124</v>
      </c>
      <c r="D26" s="217"/>
      <c r="E26" s="217" t="s">
        <v>172</v>
      </c>
      <c r="F26" s="320"/>
      <c r="G26" s="320"/>
      <c r="H26" s="320"/>
      <c r="I26" s="153"/>
      <c r="J26" s="320"/>
      <c r="K26" s="215"/>
      <c r="L26" s="215"/>
      <c r="M26" s="153"/>
      <c r="N26" s="153"/>
      <c r="O26" s="153"/>
      <c r="P26" s="153"/>
      <c r="Q26" s="153"/>
      <c r="R26" s="215"/>
      <c r="S26" s="320"/>
    </row>
    <row r="27" spans="1:19" ht="12.75">
      <c r="A27" s="14">
        <v>5</v>
      </c>
      <c r="B27" s="58" t="s">
        <v>169</v>
      </c>
      <c r="C27" s="53" t="s">
        <v>164</v>
      </c>
      <c r="D27" s="152"/>
      <c r="E27" s="152" t="s">
        <v>313</v>
      </c>
      <c r="F27" s="320"/>
      <c r="G27" s="320"/>
      <c r="H27" s="320">
        <v>2000</v>
      </c>
      <c r="I27" s="153"/>
      <c r="J27" s="320">
        <v>2000</v>
      </c>
      <c r="K27" s="215"/>
      <c r="L27" s="215"/>
      <c r="M27" s="153"/>
      <c r="N27" s="153"/>
      <c r="O27" s="153"/>
      <c r="P27" s="153"/>
      <c r="Q27" s="153"/>
      <c r="R27" s="215"/>
      <c r="S27" s="320">
        <v>2000</v>
      </c>
    </row>
    <row r="28" spans="1:19" ht="12.75">
      <c r="A28" s="14">
        <v>6</v>
      </c>
      <c r="B28" s="58" t="s">
        <v>170</v>
      </c>
      <c r="C28" s="53" t="s">
        <v>193</v>
      </c>
      <c r="D28" s="152"/>
      <c r="E28" s="152" t="s">
        <v>173</v>
      </c>
      <c r="F28" s="320">
        <v>930</v>
      </c>
      <c r="G28" s="320">
        <v>370</v>
      </c>
      <c r="H28" s="320">
        <v>600</v>
      </c>
      <c r="I28" s="153"/>
      <c r="J28" s="320">
        <v>1900</v>
      </c>
      <c r="K28" s="215"/>
      <c r="L28" s="215"/>
      <c r="M28" s="153"/>
      <c r="N28" s="153"/>
      <c r="O28" s="153"/>
      <c r="P28" s="153"/>
      <c r="Q28" s="153"/>
      <c r="R28" s="215"/>
      <c r="S28" s="320">
        <v>1900</v>
      </c>
    </row>
    <row r="29" spans="1:19" ht="13.5" thickBot="1">
      <c r="A29" s="277">
        <v>7</v>
      </c>
      <c r="B29" s="317" t="s">
        <v>171</v>
      </c>
      <c r="C29" s="318" t="s">
        <v>164</v>
      </c>
      <c r="D29" s="319"/>
      <c r="E29" s="319" t="s">
        <v>174</v>
      </c>
      <c r="F29" s="321"/>
      <c r="G29" s="321"/>
      <c r="H29" s="321">
        <v>1300</v>
      </c>
      <c r="I29" s="312"/>
      <c r="J29" s="321">
        <v>1300</v>
      </c>
      <c r="K29" s="329"/>
      <c r="L29" s="329"/>
      <c r="M29" s="312"/>
      <c r="N29" s="312"/>
      <c r="O29" s="312"/>
      <c r="P29" s="312"/>
      <c r="Q29" s="312"/>
      <c r="R29" s="329"/>
      <c r="S29" s="321">
        <v>1300</v>
      </c>
    </row>
  </sheetData>
  <sheetProtection/>
  <mergeCells count="34">
    <mergeCell ref="L19:Q19"/>
    <mergeCell ref="L21:L22"/>
    <mergeCell ref="M21:M22"/>
    <mergeCell ref="N21:N22"/>
    <mergeCell ref="O21:O22"/>
    <mergeCell ref="P21:P22"/>
    <mergeCell ref="Q21:Q22"/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E1">
      <selection activeCell="T29" sqref="T2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00390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231</v>
      </c>
      <c r="C1" s="108"/>
      <c r="D1" s="108"/>
      <c r="E1" s="507"/>
      <c r="F1" s="32"/>
      <c r="G1" s="32"/>
      <c r="H1" s="32"/>
      <c r="I1" s="32"/>
      <c r="J1" s="32"/>
      <c r="L1" s="32"/>
      <c r="M1" s="32"/>
      <c r="N1" s="32"/>
      <c r="O1" s="32"/>
      <c r="P1" s="32"/>
      <c r="Q1" s="32"/>
      <c r="S1" s="32"/>
    </row>
    <row r="2" spans="1:19" ht="12.75" customHeight="1">
      <c r="A2" s="547" t="s">
        <v>357</v>
      </c>
      <c r="B2" s="548"/>
      <c r="C2" s="548"/>
      <c r="D2" s="548"/>
      <c r="E2" s="548"/>
      <c r="F2" s="548"/>
      <c r="G2" s="548"/>
      <c r="H2" s="548"/>
      <c r="I2" s="548"/>
      <c r="J2" s="548"/>
      <c r="K2" s="549"/>
      <c r="L2" s="115"/>
      <c r="M2" s="514"/>
      <c r="N2" s="514"/>
      <c r="O2" s="514"/>
      <c r="P2" s="514"/>
      <c r="Q2" s="514"/>
      <c r="R2" s="515"/>
      <c r="S2" s="550" t="s">
        <v>357</v>
      </c>
    </row>
    <row r="3" spans="1:19" ht="18.75">
      <c r="A3" s="516"/>
      <c r="B3" s="201"/>
      <c r="C3" s="202"/>
      <c r="D3" s="203"/>
      <c r="E3" s="204"/>
      <c r="F3" s="552" t="s">
        <v>2</v>
      </c>
      <c r="G3" s="552"/>
      <c r="H3" s="552"/>
      <c r="I3" s="552"/>
      <c r="J3" s="552"/>
      <c r="K3" s="205"/>
      <c r="L3" s="552" t="s">
        <v>3</v>
      </c>
      <c r="M3" s="552"/>
      <c r="N3" s="552"/>
      <c r="O3" s="552"/>
      <c r="P3" s="552"/>
      <c r="Q3" s="552"/>
      <c r="R3" s="205"/>
      <c r="S3" s="551"/>
    </row>
    <row r="4" spans="1:19" ht="12.75">
      <c r="A4" s="516"/>
      <c r="B4" s="91" t="s">
        <v>95</v>
      </c>
      <c r="C4" s="92" t="s">
        <v>5</v>
      </c>
      <c r="D4" s="553" t="s">
        <v>6</v>
      </c>
      <c r="E4" s="554"/>
      <c r="F4" s="554"/>
      <c r="G4" s="554"/>
      <c r="H4" s="554"/>
      <c r="I4" s="554"/>
      <c r="J4" s="554"/>
      <c r="K4" s="207"/>
      <c r="L4" s="553"/>
      <c r="M4" s="555"/>
      <c r="N4" s="555"/>
      <c r="O4" s="555"/>
      <c r="P4" s="555"/>
      <c r="Q4" s="555"/>
      <c r="R4" s="207"/>
      <c r="S4" s="551"/>
    </row>
    <row r="5" spans="1:19" ht="12.75">
      <c r="A5" s="516"/>
      <c r="B5" s="94" t="s">
        <v>97</v>
      </c>
      <c r="C5" s="95" t="s">
        <v>8</v>
      </c>
      <c r="D5" s="96"/>
      <c r="E5" s="97" t="s">
        <v>9</v>
      </c>
      <c r="F5" s="545">
        <v>610</v>
      </c>
      <c r="G5" s="545">
        <v>620</v>
      </c>
      <c r="H5" s="545">
        <v>630</v>
      </c>
      <c r="I5" s="545">
        <v>640</v>
      </c>
      <c r="J5" s="545" t="s">
        <v>10</v>
      </c>
      <c r="K5" s="208"/>
      <c r="L5" s="546">
        <v>711</v>
      </c>
      <c r="M5" s="545">
        <v>713</v>
      </c>
      <c r="N5" s="545">
        <v>714</v>
      </c>
      <c r="O5" s="545">
        <v>716</v>
      </c>
      <c r="P5" s="545">
        <v>717</v>
      </c>
      <c r="Q5" s="545" t="s">
        <v>10</v>
      </c>
      <c r="R5" s="208"/>
      <c r="S5" s="551"/>
    </row>
    <row r="6" spans="1:19" ht="12.75">
      <c r="A6" s="516"/>
      <c r="B6" s="517" t="s">
        <v>96</v>
      </c>
      <c r="C6" s="518"/>
      <c r="D6" s="519"/>
      <c r="E6" s="520"/>
      <c r="F6" s="545"/>
      <c r="G6" s="545"/>
      <c r="H6" s="545"/>
      <c r="I6" s="545"/>
      <c r="J6" s="545"/>
      <c r="K6" s="208"/>
      <c r="L6" s="546"/>
      <c r="M6" s="545"/>
      <c r="N6" s="545"/>
      <c r="O6" s="545"/>
      <c r="P6" s="545"/>
      <c r="Q6" s="545"/>
      <c r="R6" s="208"/>
      <c r="S6" s="551"/>
    </row>
    <row r="7" spans="1:19" ht="15">
      <c r="A7" s="335"/>
      <c r="B7" s="508" t="s">
        <v>151</v>
      </c>
      <c r="C7" s="509"/>
      <c r="D7" s="510"/>
      <c r="E7" s="510"/>
      <c r="F7" s="511"/>
      <c r="G7" s="511"/>
      <c r="H7" s="212">
        <v>15400</v>
      </c>
      <c r="I7" s="212"/>
      <c r="J7" s="212">
        <v>15400</v>
      </c>
      <c r="K7" s="512"/>
      <c r="L7" s="513"/>
      <c r="M7" s="511"/>
      <c r="N7" s="511"/>
      <c r="O7" s="511"/>
      <c r="P7" s="511"/>
      <c r="Q7" s="511"/>
      <c r="R7" s="512"/>
      <c r="S7" s="511">
        <f>SUM(J7:R7)</f>
        <v>15400</v>
      </c>
    </row>
    <row r="8" spans="1:19" ht="12.75">
      <c r="A8" s="14"/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1</v>
      </c>
      <c r="B9" s="216" t="s">
        <v>152</v>
      </c>
      <c r="C9" s="218" t="s">
        <v>163</v>
      </c>
      <c r="D9" s="217"/>
      <c r="E9" s="217" t="s">
        <v>155</v>
      </c>
      <c r="F9" s="153"/>
      <c r="G9" s="153"/>
      <c r="H9" s="320">
        <v>1400</v>
      </c>
      <c r="I9" s="153"/>
      <c r="J9" s="320">
        <f>SUM(H9:I9)</f>
        <v>1400</v>
      </c>
      <c r="K9" s="215"/>
      <c r="L9" s="78"/>
      <c r="M9" s="153"/>
      <c r="N9" s="153"/>
      <c r="O9" s="153"/>
      <c r="P9" s="153"/>
      <c r="Q9" s="153"/>
      <c r="R9" s="215"/>
      <c r="S9" s="320">
        <f aca="true" t="shared" si="0" ref="S9:S14">SUM(J9:R9)</f>
        <v>1400</v>
      </c>
    </row>
    <row r="10" spans="1:19" ht="12.75">
      <c r="A10" s="14">
        <v>2</v>
      </c>
      <c r="B10" s="216" t="s">
        <v>153</v>
      </c>
      <c r="C10" s="218" t="s">
        <v>164</v>
      </c>
      <c r="D10" s="217"/>
      <c r="E10" s="217" t="s">
        <v>160</v>
      </c>
      <c r="F10" s="153"/>
      <c r="G10" s="153"/>
      <c r="H10" s="320">
        <v>3000</v>
      </c>
      <c r="I10" s="153"/>
      <c r="J10" s="320">
        <f>SUM(H10:I10)</f>
        <v>3000</v>
      </c>
      <c r="K10" s="215"/>
      <c r="L10" s="78"/>
      <c r="M10" s="153"/>
      <c r="N10" s="153"/>
      <c r="O10" s="153"/>
      <c r="P10" s="153"/>
      <c r="Q10" s="153"/>
      <c r="R10" s="215"/>
      <c r="S10" s="320">
        <f t="shared" si="0"/>
        <v>3000</v>
      </c>
    </row>
    <row r="11" spans="1:19" ht="12.75">
      <c r="A11" s="14">
        <v>3</v>
      </c>
      <c r="B11" s="216" t="s">
        <v>154</v>
      </c>
      <c r="C11" s="218" t="s">
        <v>164</v>
      </c>
      <c r="D11" s="217"/>
      <c r="E11" s="217" t="s">
        <v>336</v>
      </c>
      <c r="F11" s="153"/>
      <c r="G11" s="153"/>
      <c r="H11" s="320">
        <v>4500</v>
      </c>
      <c r="I11" s="153"/>
      <c r="J11" s="320">
        <v>4500</v>
      </c>
      <c r="K11" s="215"/>
      <c r="L11" s="78"/>
      <c r="M11" s="153"/>
      <c r="N11" s="153"/>
      <c r="O11" s="153"/>
      <c r="P11" s="153"/>
      <c r="Q11" s="153"/>
      <c r="R11" s="215"/>
      <c r="S11" s="320">
        <f t="shared" si="0"/>
        <v>4500</v>
      </c>
    </row>
    <row r="12" spans="1:19" ht="12.75">
      <c r="A12" s="14">
        <v>4</v>
      </c>
      <c r="B12" s="216" t="s">
        <v>157</v>
      </c>
      <c r="C12" s="218" t="s">
        <v>165</v>
      </c>
      <c r="D12" s="217"/>
      <c r="E12" s="217" t="s">
        <v>156</v>
      </c>
      <c r="F12" s="153"/>
      <c r="G12" s="153"/>
      <c r="H12" s="320">
        <v>1800</v>
      </c>
      <c r="I12" s="153"/>
      <c r="J12" s="320">
        <f>SUM(H12:I12)</f>
        <v>1800</v>
      </c>
      <c r="K12" s="215"/>
      <c r="L12" s="78"/>
      <c r="M12" s="153"/>
      <c r="N12" s="153"/>
      <c r="O12" s="153"/>
      <c r="P12" s="153"/>
      <c r="Q12" s="153"/>
      <c r="R12" s="215"/>
      <c r="S12" s="320">
        <f t="shared" si="0"/>
        <v>1800</v>
      </c>
    </row>
    <row r="13" spans="1:19" ht="13.5" thickBot="1">
      <c r="A13" s="277">
        <v>5</v>
      </c>
      <c r="B13" s="317" t="s">
        <v>159</v>
      </c>
      <c r="C13" s="318" t="s">
        <v>166</v>
      </c>
      <c r="D13" s="319"/>
      <c r="E13" s="217" t="s">
        <v>158</v>
      </c>
      <c r="F13" s="312"/>
      <c r="G13" s="312"/>
      <c r="H13" s="320">
        <v>2200</v>
      </c>
      <c r="I13" s="153"/>
      <c r="J13" s="320">
        <f>SUM(H13:I13)</f>
        <v>2200</v>
      </c>
      <c r="K13" s="329"/>
      <c r="L13" s="330"/>
      <c r="M13" s="312"/>
      <c r="N13" s="312"/>
      <c r="O13" s="312"/>
      <c r="P13" s="312"/>
      <c r="Q13" s="312"/>
      <c r="R13" s="329"/>
      <c r="S13" s="321">
        <f t="shared" si="0"/>
        <v>2200</v>
      </c>
    </row>
    <row r="14" spans="1:19" ht="13.5" thickBot="1">
      <c r="A14" s="277">
        <v>6</v>
      </c>
      <c r="B14" s="317" t="s">
        <v>159</v>
      </c>
      <c r="C14" s="318" t="s">
        <v>166</v>
      </c>
      <c r="D14" s="319"/>
      <c r="E14" s="319" t="s">
        <v>329</v>
      </c>
      <c r="F14" s="312"/>
      <c r="G14" s="312"/>
      <c r="H14" s="320">
        <v>2500</v>
      </c>
      <c r="I14" s="153"/>
      <c r="J14" s="320">
        <f>SUM(H14:I14)</f>
        <v>2500</v>
      </c>
      <c r="K14" s="329"/>
      <c r="L14" s="330"/>
      <c r="M14" s="312"/>
      <c r="N14" s="312"/>
      <c r="O14" s="312"/>
      <c r="P14" s="312"/>
      <c r="Q14" s="312"/>
      <c r="R14" s="329"/>
      <c r="S14" s="321">
        <f t="shared" si="0"/>
        <v>2500</v>
      </c>
    </row>
    <row r="15" spans="1:19" ht="12.75">
      <c r="A15" s="161"/>
      <c r="B15" s="168"/>
      <c r="C15" s="169"/>
      <c r="D15" s="291"/>
      <c r="E15" s="29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1"/>
      <c r="F16" s="340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231</v>
      </c>
      <c r="C18" s="108"/>
      <c r="D18" s="108"/>
      <c r="E18" s="344"/>
      <c r="F18" s="263"/>
      <c r="G18" s="263"/>
      <c r="H18" s="263"/>
      <c r="I18" s="263"/>
      <c r="J18" s="263"/>
      <c r="K18" s="345"/>
      <c r="L18" s="263"/>
      <c r="M18" s="263"/>
      <c r="N18" s="263"/>
      <c r="O18" s="263"/>
      <c r="P18" s="263"/>
      <c r="Q18" s="263"/>
      <c r="R18" s="345"/>
      <c r="S18" s="263"/>
    </row>
    <row r="19" spans="1:19" ht="12.75" customHeight="1" thickBot="1">
      <c r="A19" s="547" t="s">
        <v>365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9"/>
      <c r="L19" s="341"/>
      <c r="M19" s="342"/>
      <c r="N19" s="342"/>
      <c r="O19" s="342"/>
      <c r="P19" s="342"/>
      <c r="Q19" s="342"/>
      <c r="R19" s="343"/>
      <c r="S19" s="556" t="s">
        <v>366</v>
      </c>
    </row>
    <row r="20" spans="1:19" ht="18.75">
      <c r="A20" s="327"/>
      <c r="B20" s="201"/>
      <c r="C20" s="202"/>
      <c r="D20" s="203"/>
      <c r="E20" s="204"/>
      <c r="F20" s="559" t="s">
        <v>2</v>
      </c>
      <c r="G20" s="560"/>
      <c r="H20" s="560"/>
      <c r="I20" s="560"/>
      <c r="J20" s="561"/>
      <c r="K20" s="10"/>
      <c r="L20" s="562" t="s">
        <v>3</v>
      </c>
      <c r="M20" s="563"/>
      <c r="N20" s="563"/>
      <c r="O20" s="563"/>
      <c r="P20" s="563"/>
      <c r="Q20" s="564"/>
      <c r="R20" s="205"/>
      <c r="S20" s="557"/>
    </row>
    <row r="21" spans="1:19" ht="12.75">
      <c r="A21" s="327"/>
      <c r="B21" s="91" t="s">
        <v>95</v>
      </c>
      <c r="C21" s="92" t="s">
        <v>5</v>
      </c>
      <c r="D21" s="553" t="s">
        <v>6</v>
      </c>
      <c r="E21" s="554"/>
      <c r="F21" s="554"/>
      <c r="G21" s="554"/>
      <c r="H21" s="554"/>
      <c r="I21" s="554"/>
      <c r="J21" s="554"/>
      <c r="K21" s="207"/>
      <c r="L21" s="553"/>
      <c r="M21" s="555"/>
      <c r="N21" s="555"/>
      <c r="O21" s="555"/>
      <c r="P21" s="555"/>
      <c r="Q21" s="555"/>
      <c r="R21" s="207"/>
      <c r="S21" s="557"/>
    </row>
    <row r="22" spans="1:19" ht="12.75">
      <c r="A22" s="327"/>
      <c r="B22" s="94" t="s">
        <v>97</v>
      </c>
      <c r="C22" s="95" t="s">
        <v>8</v>
      </c>
      <c r="D22" s="96"/>
      <c r="E22" s="97" t="s">
        <v>9</v>
      </c>
      <c r="F22" s="545">
        <v>610</v>
      </c>
      <c r="G22" s="545">
        <v>620</v>
      </c>
      <c r="H22" s="545">
        <v>630</v>
      </c>
      <c r="I22" s="545">
        <v>640</v>
      </c>
      <c r="J22" s="545" t="s">
        <v>10</v>
      </c>
      <c r="K22" s="208"/>
      <c r="L22" s="546">
        <v>711</v>
      </c>
      <c r="M22" s="545">
        <v>713</v>
      </c>
      <c r="N22" s="545">
        <v>714</v>
      </c>
      <c r="O22" s="545">
        <v>716</v>
      </c>
      <c r="P22" s="545">
        <v>717</v>
      </c>
      <c r="Q22" s="545" t="s">
        <v>10</v>
      </c>
      <c r="R22" s="208"/>
      <c r="S22" s="557"/>
    </row>
    <row r="23" spans="1:19" ht="13.5" thickBot="1">
      <c r="A23" s="327"/>
      <c r="B23" s="99" t="s">
        <v>96</v>
      </c>
      <c r="C23" s="100"/>
      <c r="D23" s="101"/>
      <c r="E23" s="102"/>
      <c r="F23" s="545"/>
      <c r="G23" s="545"/>
      <c r="H23" s="545"/>
      <c r="I23" s="545"/>
      <c r="J23" s="545"/>
      <c r="K23" s="208"/>
      <c r="L23" s="546"/>
      <c r="M23" s="545"/>
      <c r="N23" s="545"/>
      <c r="O23" s="545"/>
      <c r="P23" s="545"/>
      <c r="Q23" s="545"/>
      <c r="R23" s="208"/>
      <c r="S23" s="558"/>
    </row>
    <row r="24" spans="1:19" ht="15.75" thickTop="1">
      <c r="A24" s="334"/>
      <c r="B24" s="209" t="s">
        <v>151</v>
      </c>
      <c r="C24" s="210"/>
      <c r="D24" s="211"/>
      <c r="E24" s="211"/>
      <c r="F24" s="212"/>
      <c r="G24" s="212"/>
      <c r="H24" s="212">
        <v>10700</v>
      </c>
      <c r="I24" s="212"/>
      <c r="J24" s="212">
        <f>SUM(H24:I24)</f>
        <v>10700</v>
      </c>
      <c r="K24" s="213"/>
      <c r="L24" s="214"/>
      <c r="M24" s="212"/>
      <c r="N24" s="212"/>
      <c r="O24" s="212"/>
      <c r="P24" s="212"/>
      <c r="Q24" s="212"/>
      <c r="R24" s="213"/>
      <c r="S24" s="212">
        <f>SUM(J24:R24)</f>
        <v>10700</v>
      </c>
    </row>
    <row r="25" spans="1:19" ht="12.75">
      <c r="A25" s="14"/>
      <c r="B25" s="150" t="s">
        <v>124</v>
      </c>
      <c r="C25" s="151" t="s">
        <v>124</v>
      </c>
      <c r="D25" s="152"/>
      <c r="E25" s="151" t="s">
        <v>124</v>
      </c>
      <c r="F25" s="153"/>
      <c r="G25" s="153"/>
      <c r="H25" s="153"/>
      <c r="I25" s="153"/>
      <c r="J25" s="153"/>
      <c r="K25" s="215"/>
      <c r="L25" s="78"/>
      <c r="M25" s="153"/>
      <c r="N25" s="153"/>
      <c r="O25" s="153"/>
      <c r="P25" s="153"/>
      <c r="Q25" s="153"/>
      <c r="R25" s="215"/>
      <c r="S25" s="153"/>
    </row>
    <row r="26" spans="1:19" ht="12.75">
      <c r="A26" s="14"/>
      <c r="B26" s="216" t="s">
        <v>152</v>
      </c>
      <c r="C26" s="218" t="s">
        <v>163</v>
      </c>
      <c r="D26" s="217"/>
      <c r="E26" s="217" t="s">
        <v>155</v>
      </c>
      <c r="F26" s="153"/>
      <c r="G26" s="153"/>
      <c r="H26" s="320">
        <v>1200</v>
      </c>
      <c r="I26" s="153"/>
      <c r="J26" s="320">
        <f>SUM(H26:I26)</f>
        <v>1200</v>
      </c>
      <c r="K26" s="215"/>
      <c r="L26" s="78"/>
      <c r="M26" s="153"/>
      <c r="N26" s="153"/>
      <c r="O26" s="153"/>
      <c r="P26" s="153"/>
      <c r="Q26" s="153"/>
      <c r="R26" s="215"/>
      <c r="S26" s="153">
        <f>SUM(J26:R26)</f>
        <v>1200</v>
      </c>
    </row>
    <row r="27" spans="1:19" ht="12.75">
      <c r="A27" s="14"/>
      <c r="B27" s="216" t="s">
        <v>153</v>
      </c>
      <c r="C27" s="218" t="s">
        <v>164</v>
      </c>
      <c r="D27" s="217"/>
      <c r="E27" s="217" t="s">
        <v>160</v>
      </c>
      <c r="F27" s="153"/>
      <c r="G27" s="153"/>
      <c r="H27" s="320">
        <v>3000</v>
      </c>
      <c r="I27" s="153"/>
      <c r="J27" s="320">
        <f>SUM(H27:I27)</f>
        <v>3000</v>
      </c>
      <c r="K27" s="215"/>
      <c r="L27" s="78"/>
      <c r="M27" s="153"/>
      <c r="N27" s="153"/>
      <c r="O27" s="153"/>
      <c r="P27" s="153"/>
      <c r="Q27" s="153"/>
      <c r="R27" s="215"/>
      <c r="S27" s="153">
        <f>SUM(J27:R27)</f>
        <v>3000</v>
      </c>
    </row>
    <row r="28" spans="1:19" ht="12.75">
      <c r="A28" s="14"/>
      <c r="B28" s="216"/>
      <c r="C28" s="218"/>
      <c r="D28" s="217"/>
      <c r="E28" s="217" t="s">
        <v>336</v>
      </c>
      <c r="F28" s="153"/>
      <c r="G28" s="153"/>
      <c r="H28" s="320">
        <v>2500</v>
      </c>
      <c r="I28" s="153"/>
      <c r="J28" s="320">
        <f>SUM(H28:I28)</f>
        <v>2500</v>
      </c>
      <c r="K28" s="215"/>
      <c r="L28" s="78"/>
      <c r="M28" s="153"/>
      <c r="N28" s="153"/>
      <c r="O28" s="153"/>
      <c r="P28" s="153"/>
      <c r="Q28" s="153"/>
      <c r="R28" s="215"/>
      <c r="S28" s="153">
        <v>2500</v>
      </c>
    </row>
    <row r="29" spans="1:19" ht="12.75">
      <c r="A29" s="14"/>
      <c r="B29" s="216" t="s">
        <v>154</v>
      </c>
      <c r="C29" s="218" t="s">
        <v>164</v>
      </c>
      <c r="D29" s="217"/>
      <c r="E29" s="217" t="s">
        <v>156</v>
      </c>
      <c r="F29" s="153"/>
      <c r="G29" s="153"/>
      <c r="H29" s="320">
        <v>1800</v>
      </c>
      <c r="I29" s="153"/>
      <c r="J29" s="320">
        <f>SUM(H29:I29)</f>
        <v>1800</v>
      </c>
      <c r="K29" s="215"/>
      <c r="L29" s="78"/>
      <c r="M29" s="153"/>
      <c r="N29" s="153"/>
      <c r="O29" s="153"/>
      <c r="P29" s="153"/>
      <c r="Q29" s="153"/>
      <c r="R29" s="215"/>
      <c r="S29" s="153">
        <f>SUM(J29:R29)</f>
        <v>1800</v>
      </c>
    </row>
    <row r="30" spans="1:19" ht="12.75">
      <c r="A30" s="14"/>
      <c r="B30" s="216" t="s">
        <v>157</v>
      </c>
      <c r="C30" s="218" t="s">
        <v>165</v>
      </c>
      <c r="D30" s="217"/>
      <c r="E30" s="217" t="s">
        <v>158</v>
      </c>
      <c r="F30" s="153"/>
      <c r="G30" s="153"/>
      <c r="H30" s="320">
        <v>2200</v>
      </c>
      <c r="I30" s="153"/>
      <c r="J30" s="320">
        <f>SUM(H30:I30)</f>
        <v>2200</v>
      </c>
      <c r="K30" s="215"/>
      <c r="L30" s="78"/>
      <c r="M30" s="153"/>
      <c r="N30" s="153"/>
      <c r="O30" s="153"/>
      <c r="P30" s="153"/>
      <c r="Q30" s="153"/>
      <c r="R30" s="215"/>
      <c r="S30" s="153">
        <f>SUM(J30:R30)</f>
        <v>2200</v>
      </c>
    </row>
    <row r="31" spans="1:19" ht="13.5" thickBot="1">
      <c r="A31" s="277"/>
      <c r="B31" s="317" t="s">
        <v>159</v>
      </c>
      <c r="C31" s="318" t="s">
        <v>166</v>
      </c>
      <c r="D31" s="319"/>
      <c r="E31" s="319" t="s">
        <v>329</v>
      </c>
      <c r="F31" s="312"/>
      <c r="G31" s="312"/>
      <c r="H31" s="321"/>
      <c r="I31" s="312"/>
      <c r="J31" s="321"/>
      <c r="K31" s="329"/>
      <c r="L31" s="330"/>
      <c r="M31" s="312"/>
      <c r="N31" s="312"/>
      <c r="O31" s="312"/>
      <c r="P31" s="312"/>
      <c r="Q31" s="312"/>
      <c r="R31" s="329"/>
      <c r="S31" s="312" t="s">
        <v>124</v>
      </c>
    </row>
  </sheetData>
  <sheetProtection/>
  <mergeCells count="34">
    <mergeCell ref="M22:M23"/>
    <mergeCell ref="N22:N23"/>
    <mergeCell ref="A19:K19"/>
    <mergeCell ref="S19:S23"/>
    <mergeCell ref="F20:J20"/>
    <mergeCell ref="L20:Q20"/>
    <mergeCell ref="D21:J21"/>
    <mergeCell ref="L21:Q21"/>
    <mergeCell ref="O22:O23"/>
    <mergeCell ref="P22:P23"/>
    <mergeCell ref="J22:J23"/>
    <mergeCell ref="L22:L23"/>
    <mergeCell ref="S2:S6"/>
    <mergeCell ref="F3:J3"/>
    <mergeCell ref="L3:Q3"/>
    <mergeCell ref="D4:J4"/>
    <mergeCell ref="L4:Q4"/>
    <mergeCell ref="F5:F6"/>
    <mergeCell ref="I5:I6"/>
    <mergeCell ref="O5:O6"/>
    <mergeCell ref="F22:F23"/>
    <mergeCell ref="G22:G23"/>
    <mergeCell ref="H22:H23"/>
    <mergeCell ref="I22:I23"/>
    <mergeCell ref="Q22:Q23"/>
    <mergeCell ref="A2:K2"/>
    <mergeCell ref="P5:P6"/>
    <mergeCell ref="Q5:Q6"/>
    <mergeCell ref="J5:J6"/>
    <mergeCell ref="L5:L6"/>
    <mergeCell ref="M5:M6"/>
    <mergeCell ref="N5:N6"/>
    <mergeCell ref="G5:G6"/>
    <mergeCell ref="H5:H6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showZeros="0" zoomScalePageLayoutView="0" workbookViewId="0" topLeftCell="F7">
      <selection activeCell="V36" sqref="V3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9.421875" style="0" customWidth="1"/>
    <col min="7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230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547" t="s">
        <v>357</v>
      </c>
      <c r="B3" s="548"/>
      <c r="C3" s="548"/>
      <c r="D3" s="548"/>
      <c r="E3" s="548"/>
      <c r="F3" s="548"/>
      <c r="G3" s="548"/>
      <c r="H3" s="548"/>
      <c r="I3" s="548"/>
      <c r="J3" s="548"/>
      <c r="K3" s="549"/>
      <c r="L3" s="324"/>
      <c r="M3" s="325"/>
      <c r="N3" s="325"/>
      <c r="O3" s="325"/>
      <c r="P3" s="325"/>
      <c r="Q3" s="325"/>
      <c r="R3" s="326"/>
      <c r="S3" s="550" t="s">
        <v>357</v>
      </c>
    </row>
    <row r="4" spans="1:19" ht="18.75" customHeight="1">
      <c r="A4" s="327"/>
      <c r="B4" s="201"/>
      <c r="C4" s="202"/>
      <c r="D4" s="203"/>
      <c r="E4" s="204"/>
      <c r="F4" s="552" t="s">
        <v>2</v>
      </c>
      <c r="G4" s="552"/>
      <c r="H4" s="552"/>
      <c r="I4" s="552"/>
      <c r="J4" s="552"/>
      <c r="K4" s="205"/>
      <c r="L4" s="544" t="s">
        <v>3</v>
      </c>
      <c r="M4" s="537"/>
      <c r="N4" s="537"/>
      <c r="O4" s="537"/>
      <c r="P4" s="537"/>
      <c r="Q4" s="538"/>
      <c r="R4" s="205"/>
      <c r="S4" s="551"/>
    </row>
    <row r="5" spans="1:19" ht="12.75">
      <c r="A5" s="327"/>
      <c r="B5" s="91" t="s">
        <v>95</v>
      </c>
      <c r="C5" s="92" t="s">
        <v>5</v>
      </c>
      <c r="D5" s="553" t="s">
        <v>6</v>
      </c>
      <c r="E5" s="554"/>
      <c r="F5" s="554"/>
      <c r="G5" s="554"/>
      <c r="H5" s="554"/>
      <c r="I5" s="554"/>
      <c r="J5" s="554"/>
      <c r="K5" s="207"/>
      <c r="L5" s="569"/>
      <c r="M5" s="570"/>
      <c r="N5" s="570"/>
      <c r="O5" s="570"/>
      <c r="P5" s="570"/>
      <c r="Q5" s="543"/>
      <c r="R5" s="207"/>
      <c r="S5" s="551"/>
    </row>
    <row r="6" spans="1:19" ht="12.75">
      <c r="A6" s="327"/>
      <c r="B6" s="94" t="s">
        <v>97</v>
      </c>
      <c r="C6" s="95" t="s">
        <v>8</v>
      </c>
      <c r="D6" s="96"/>
      <c r="E6" s="97" t="s">
        <v>9</v>
      </c>
      <c r="F6" s="565">
        <v>610</v>
      </c>
      <c r="G6" s="545">
        <v>620</v>
      </c>
      <c r="H6" s="545">
        <v>630</v>
      </c>
      <c r="I6" s="545">
        <v>640</v>
      </c>
      <c r="J6" s="545" t="s">
        <v>10</v>
      </c>
      <c r="K6" s="208"/>
      <c r="L6" s="567">
        <v>711</v>
      </c>
      <c r="M6" s="565">
        <v>713</v>
      </c>
      <c r="N6" s="565">
        <v>714</v>
      </c>
      <c r="O6" s="565">
        <v>716</v>
      </c>
      <c r="P6" s="565">
        <v>717</v>
      </c>
      <c r="Q6" s="565" t="s">
        <v>10</v>
      </c>
      <c r="R6" s="208"/>
      <c r="S6" s="551"/>
    </row>
    <row r="7" spans="1:19" ht="13.5" thickBot="1">
      <c r="A7" s="327"/>
      <c r="B7" s="99" t="s">
        <v>96</v>
      </c>
      <c r="C7" s="100"/>
      <c r="D7" s="101"/>
      <c r="E7" s="102"/>
      <c r="F7" s="566"/>
      <c r="G7" s="545"/>
      <c r="H7" s="545"/>
      <c r="I7" s="545"/>
      <c r="J7" s="545"/>
      <c r="K7" s="208"/>
      <c r="L7" s="568"/>
      <c r="M7" s="566"/>
      <c r="N7" s="566"/>
      <c r="O7" s="566"/>
      <c r="P7" s="566"/>
      <c r="Q7" s="566"/>
      <c r="R7" s="208"/>
      <c r="S7" s="551"/>
    </row>
    <row r="8" spans="1:19" ht="15.75" thickTop="1">
      <c r="A8" s="334">
        <v>1</v>
      </c>
      <c r="B8" s="209" t="s">
        <v>136</v>
      </c>
      <c r="C8" s="210"/>
      <c r="D8" s="211"/>
      <c r="E8" s="211"/>
      <c r="F8" s="212">
        <v>4950</v>
      </c>
      <c r="G8" s="212">
        <v>1850</v>
      </c>
      <c r="H8" s="212">
        <v>12200</v>
      </c>
      <c r="I8" s="212"/>
      <c r="J8" s="212">
        <f>SUM(F8:I8)</f>
        <v>19000</v>
      </c>
      <c r="K8" s="213"/>
      <c r="L8" s="214"/>
      <c r="M8" s="212"/>
      <c r="N8" s="212"/>
      <c r="O8" s="212"/>
      <c r="P8" s="212"/>
      <c r="Q8" s="212"/>
      <c r="R8" s="213"/>
      <c r="S8" s="212">
        <f>SUM(J8:R8)</f>
        <v>19000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3"/>
    </row>
    <row r="10" spans="1:19" ht="12.75">
      <c r="A10" s="14">
        <v>3</v>
      </c>
      <c r="B10" s="220" t="s">
        <v>137</v>
      </c>
      <c r="C10" s="53" t="s">
        <v>148</v>
      </c>
      <c r="D10" s="217"/>
      <c r="E10" s="217" t="s">
        <v>140</v>
      </c>
      <c r="F10" s="320">
        <v>2400</v>
      </c>
      <c r="G10" s="320">
        <v>850</v>
      </c>
      <c r="H10" s="320">
        <v>300</v>
      </c>
      <c r="I10" s="153"/>
      <c r="J10" s="153">
        <v>3550</v>
      </c>
      <c r="K10" s="215"/>
      <c r="L10" s="78"/>
      <c r="M10" s="153"/>
      <c r="N10" s="153"/>
      <c r="O10" s="153"/>
      <c r="P10" s="153"/>
      <c r="Q10" s="153"/>
      <c r="R10" s="215"/>
      <c r="S10" s="153">
        <f>SUM(J10:R10)</f>
        <v>3550</v>
      </c>
    </row>
    <row r="11" spans="1:19" ht="12.75">
      <c r="A11" s="14">
        <v>4</v>
      </c>
      <c r="B11" s="220" t="s">
        <v>138</v>
      </c>
      <c r="C11" s="53" t="s">
        <v>148</v>
      </c>
      <c r="D11" s="217"/>
      <c r="E11" s="217" t="s">
        <v>141</v>
      </c>
      <c r="F11" s="320">
        <v>550</v>
      </c>
      <c r="G11" s="320">
        <v>200</v>
      </c>
      <c r="H11" s="320"/>
      <c r="I11" s="153"/>
      <c r="J11" s="153">
        <v>750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750</v>
      </c>
    </row>
    <row r="12" spans="1:19" ht="12.75">
      <c r="A12" s="14">
        <v>5</v>
      </c>
      <c r="B12" s="220" t="s">
        <v>139</v>
      </c>
      <c r="C12" s="53" t="s">
        <v>147</v>
      </c>
      <c r="D12" s="217"/>
      <c r="E12" s="217" t="s">
        <v>142</v>
      </c>
      <c r="F12" s="320"/>
      <c r="G12" s="320"/>
      <c r="H12" s="320">
        <v>7500</v>
      </c>
      <c r="I12" s="320"/>
      <c r="J12" s="153">
        <v>7500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7500</v>
      </c>
    </row>
    <row r="13" spans="1:19" ht="12.75">
      <c r="A13" s="14">
        <v>6</v>
      </c>
      <c r="B13" s="220" t="s">
        <v>143</v>
      </c>
      <c r="C13" s="53" t="s">
        <v>149</v>
      </c>
      <c r="D13" s="217"/>
      <c r="E13" s="217" t="s">
        <v>144</v>
      </c>
      <c r="F13" s="320">
        <v>2000</v>
      </c>
      <c r="G13" s="320">
        <v>800</v>
      </c>
      <c r="H13" s="320">
        <v>900</v>
      </c>
      <c r="I13" s="320"/>
      <c r="J13" s="153">
        <v>3700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3700</v>
      </c>
    </row>
    <row r="14" spans="1:19" ht="12.75">
      <c r="A14" s="14">
        <v>7</v>
      </c>
      <c r="B14" s="220" t="s">
        <v>145</v>
      </c>
      <c r="C14" s="53" t="s">
        <v>150</v>
      </c>
      <c r="D14" s="217"/>
      <c r="E14" s="217" t="s">
        <v>294</v>
      </c>
      <c r="F14" s="320"/>
      <c r="G14" s="320"/>
      <c r="H14" s="320">
        <v>3500</v>
      </c>
      <c r="I14" s="153"/>
      <c r="J14" s="153">
        <v>3500</v>
      </c>
      <c r="K14" s="22"/>
      <c r="L14" s="22"/>
      <c r="M14" s="153"/>
      <c r="N14" s="153"/>
      <c r="O14" s="153"/>
      <c r="P14" s="153"/>
      <c r="Q14" s="153"/>
      <c r="R14" s="215"/>
      <c r="S14" s="153">
        <f>SUM(J14:R14)</f>
        <v>3500</v>
      </c>
    </row>
    <row r="15" spans="1:19" ht="13.5" thickBot="1">
      <c r="A15" s="277">
        <v>8</v>
      </c>
      <c r="B15" s="336" t="s">
        <v>146</v>
      </c>
      <c r="C15" s="258">
        <v>840</v>
      </c>
      <c r="D15" s="319"/>
      <c r="E15" s="319"/>
      <c r="F15" s="312"/>
      <c r="G15" s="312"/>
      <c r="H15" s="321"/>
      <c r="I15" s="312"/>
      <c r="J15" s="312" t="s">
        <v>124</v>
      </c>
      <c r="K15" s="337"/>
      <c r="L15" s="338"/>
      <c r="M15" s="312"/>
      <c r="N15" s="312"/>
      <c r="O15" s="312"/>
      <c r="P15" s="312"/>
      <c r="Q15" s="312"/>
      <c r="R15" s="329"/>
      <c r="S15" s="312" t="s">
        <v>124</v>
      </c>
    </row>
    <row r="18" ht="12.75">
      <c r="F18" s="340"/>
    </row>
    <row r="20" spans="2:19" ht="19.5" thickBot="1">
      <c r="B20" s="107" t="s">
        <v>230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 thickBot="1">
      <c r="A21" s="547" t="s">
        <v>365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9"/>
      <c r="L21" s="324"/>
      <c r="M21" s="325"/>
      <c r="N21" s="325"/>
      <c r="O21" s="325"/>
      <c r="P21" s="325"/>
      <c r="Q21" s="325"/>
      <c r="R21" s="326"/>
      <c r="S21" s="556" t="s">
        <v>366</v>
      </c>
    </row>
    <row r="22" spans="1:19" ht="18.75">
      <c r="A22" s="327"/>
      <c r="B22" s="201"/>
      <c r="C22" s="202"/>
      <c r="D22" s="203"/>
      <c r="E22" s="204"/>
      <c r="F22" s="559" t="s">
        <v>2</v>
      </c>
      <c r="G22" s="560"/>
      <c r="H22" s="560"/>
      <c r="I22" s="560"/>
      <c r="J22" s="561"/>
      <c r="K22" s="10"/>
      <c r="L22" s="562" t="s">
        <v>3</v>
      </c>
      <c r="M22" s="563"/>
      <c r="N22" s="563"/>
      <c r="O22" s="563"/>
      <c r="P22" s="563"/>
      <c r="Q22" s="564"/>
      <c r="R22" s="205"/>
      <c r="S22" s="557"/>
    </row>
    <row r="23" spans="1:19" ht="12.75">
      <c r="A23" s="327"/>
      <c r="B23" s="91" t="s">
        <v>95</v>
      </c>
      <c r="C23" s="92" t="s">
        <v>5</v>
      </c>
      <c r="D23" s="553" t="s">
        <v>6</v>
      </c>
      <c r="E23" s="554"/>
      <c r="F23" s="554"/>
      <c r="G23" s="554"/>
      <c r="H23" s="554"/>
      <c r="I23" s="554"/>
      <c r="J23" s="554"/>
      <c r="K23" s="207"/>
      <c r="L23" s="569"/>
      <c r="M23" s="570"/>
      <c r="N23" s="570"/>
      <c r="O23" s="570"/>
      <c r="P23" s="570"/>
      <c r="Q23" s="543"/>
      <c r="R23" s="207"/>
      <c r="S23" s="557"/>
    </row>
    <row r="24" spans="1:19" ht="12.75">
      <c r="A24" s="327"/>
      <c r="B24" s="94" t="s">
        <v>97</v>
      </c>
      <c r="C24" s="95" t="s">
        <v>8</v>
      </c>
      <c r="D24" s="96"/>
      <c r="E24" s="97" t="s">
        <v>9</v>
      </c>
      <c r="F24" s="565">
        <v>610</v>
      </c>
      <c r="G24" s="545">
        <v>620</v>
      </c>
      <c r="H24" s="545">
        <v>630</v>
      </c>
      <c r="I24" s="545">
        <v>640</v>
      </c>
      <c r="J24" s="545" t="s">
        <v>10</v>
      </c>
      <c r="K24" s="208"/>
      <c r="L24" s="567">
        <v>711</v>
      </c>
      <c r="M24" s="565">
        <v>713</v>
      </c>
      <c r="N24" s="565">
        <v>714</v>
      </c>
      <c r="O24" s="565">
        <v>716</v>
      </c>
      <c r="P24" s="565">
        <v>717</v>
      </c>
      <c r="Q24" s="565" t="s">
        <v>10</v>
      </c>
      <c r="R24" s="208"/>
      <c r="S24" s="557"/>
    </row>
    <row r="25" spans="1:19" ht="13.5" thickBot="1">
      <c r="A25" s="327"/>
      <c r="B25" s="99" t="s">
        <v>96</v>
      </c>
      <c r="C25" s="100"/>
      <c r="D25" s="101"/>
      <c r="E25" s="102"/>
      <c r="F25" s="566"/>
      <c r="G25" s="545"/>
      <c r="H25" s="545"/>
      <c r="I25" s="545"/>
      <c r="J25" s="545"/>
      <c r="K25" s="208"/>
      <c r="L25" s="568"/>
      <c r="M25" s="566"/>
      <c r="N25" s="566"/>
      <c r="O25" s="566"/>
      <c r="P25" s="566"/>
      <c r="Q25" s="566"/>
      <c r="R25" s="208"/>
      <c r="S25" s="558"/>
    </row>
    <row r="26" spans="1:19" ht="15.75" thickTop="1">
      <c r="A26" s="334">
        <v>1</v>
      </c>
      <c r="B26" s="209" t="s">
        <v>136</v>
      </c>
      <c r="C26" s="210"/>
      <c r="D26" s="211"/>
      <c r="E26" s="211"/>
      <c r="F26" s="212">
        <v>4950</v>
      </c>
      <c r="G26" s="212">
        <v>2350</v>
      </c>
      <c r="H26" s="212">
        <v>11750</v>
      </c>
      <c r="I26" s="212"/>
      <c r="J26" s="212">
        <v>19050</v>
      </c>
      <c r="K26" s="213"/>
      <c r="L26" s="214"/>
      <c r="M26" s="212"/>
      <c r="N26" s="212"/>
      <c r="O26" s="212"/>
      <c r="P26" s="212"/>
      <c r="Q26" s="212"/>
      <c r="R26" s="213"/>
      <c r="S26" s="212">
        <v>19050</v>
      </c>
    </row>
    <row r="27" spans="1:19" ht="12.75">
      <c r="A27" s="14">
        <f>A26+1</f>
        <v>2</v>
      </c>
      <c r="B27" s="150" t="s">
        <v>124</v>
      </c>
      <c r="C27" s="151" t="s">
        <v>124</v>
      </c>
      <c r="D27" s="152"/>
      <c r="E27" s="151" t="s">
        <v>124</v>
      </c>
      <c r="F27" s="153"/>
      <c r="G27" s="153"/>
      <c r="H27" s="153"/>
      <c r="I27" s="153"/>
      <c r="J27" s="153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>
        <v>3</v>
      </c>
      <c r="B28" s="220" t="s">
        <v>137</v>
      </c>
      <c r="C28" s="53" t="s">
        <v>148</v>
      </c>
      <c r="D28" s="217"/>
      <c r="E28" s="217" t="s">
        <v>140</v>
      </c>
      <c r="F28" s="320">
        <v>2400</v>
      </c>
      <c r="G28" s="320">
        <v>850</v>
      </c>
      <c r="H28" s="320">
        <v>350</v>
      </c>
      <c r="I28" s="153"/>
      <c r="J28" s="153">
        <f>SUM(F28:I28)</f>
        <v>3600</v>
      </c>
      <c r="K28" s="215"/>
      <c r="L28" s="78"/>
      <c r="M28" s="153"/>
      <c r="N28" s="153"/>
      <c r="O28" s="153"/>
      <c r="P28" s="153"/>
      <c r="Q28" s="153"/>
      <c r="R28" s="215"/>
      <c r="S28" s="153">
        <v>3600</v>
      </c>
    </row>
    <row r="29" spans="1:19" ht="12.75">
      <c r="A29" s="14">
        <v>4</v>
      </c>
      <c r="B29" s="220" t="s">
        <v>138</v>
      </c>
      <c r="C29" s="53" t="s">
        <v>148</v>
      </c>
      <c r="D29" s="217"/>
      <c r="E29" s="217" t="s">
        <v>141</v>
      </c>
      <c r="F29" s="320">
        <v>550</v>
      </c>
      <c r="G29" s="320">
        <v>200</v>
      </c>
      <c r="H29" s="320"/>
      <c r="I29" s="153"/>
      <c r="J29" s="153">
        <f>SUM(F29:I29)</f>
        <v>750</v>
      </c>
      <c r="K29" s="215"/>
      <c r="L29" s="78"/>
      <c r="M29" s="153"/>
      <c r="N29" s="153"/>
      <c r="O29" s="153"/>
      <c r="P29" s="153"/>
      <c r="Q29" s="153"/>
      <c r="R29" s="215"/>
      <c r="S29" s="153">
        <v>450</v>
      </c>
    </row>
    <row r="30" spans="1:19" ht="12.75">
      <c r="A30" s="14">
        <v>5</v>
      </c>
      <c r="B30" s="220" t="s">
        <v>139</v>
      </c>
      <c r="C30" s="53" t="s">
        <v>147</v>
      </c>
      <c r="D30" s="217"/>
      <c r="E30" s="217" t="s">
        <v>142</v>
      </c>
      <c r="F30" s="320"/>
      <c r="G30" s="320">
        <v>300</v>
      </c>
      <c r="H30" s="320">
        <v>7200</v>
      </c>
      <c r="I30" s="320" t="s">
        <v>124</v>
      </c>
      <c r="J30" s="153">
        <f>SUM(F30:I30)</f>
        <v>7500</v>
      </c>
      <c r="K30" s="215"/>
      <c r="L30" s="78"/>
      <c r="M30" s="153"/>
      <c r="N30" s="153"/>
      <c r="O30" s="153"/>
      <c r="P30" s="153"/>
      <c r="Q30" s="153"/>
      <c r="R30" s="215"/>
      <c r="S30" s="153">
        <v>7500</v>
      </c>
    </row>
    <row r="31" spans="1:19" ht="12.75">
      <c r="A31" s="14">
        <v>6</v>
      </c>
      <c r="B31" s="220" t="s">
        <v>143</v>
      </c>
      <c r="C31" s="53" t="s">
        <v>149</v>
      </c>
      <c r="D31" s="217"/>
      <c r="E31" s="217" t="s">
        <v>144</v>
      </c>
      <c r="F31" s="320">
        <v>2000</v>
      </c>
      <c r="G31" s="320">
        <v>800</v>
      </c>
      <c r="H31" s="320">
        <v>900</v>
      </c>
      <c r="I31" s="320"/>
      <c r="J31" s="153">
        <f>SUM(F31:I31)</f>
        <v>3700</v>
      </c>
      <c r="K31" s="215"/>
      <c r="L31" s="78"/>
      <c r="M31" s="153"/>
      <c r="N31" s="153"/>
      <c r="O31" s="153"/>
      <c r="P31" s="153"/>
      <c r="Q31" s="153"/>
      <c r="R31" s="215"/>
      <c r="S31" s="153">
        <v>3700</v>
      </c>
    </row>
    <row r="32" spans="1:19" ht="12.75">
      <c r="A32" s="14">
        <v>7</v>
      </c>
      <c r="B32" s="220" t="s">
        <v>145</v>
      </c>
      <c r="C32" s="53" t="s">
        <v>150</v>
      </c>
      <c r="D32" s="217"/>
      <c r="E32" s="217" t="s">
        <v>294</v>
      </c>
      <c r="F32" s="320"/>
      <c r="G32" s="320">
        <v>200</v>
      </c>
      <c r="H32" s="320">
        <v>3300</v>
      </c>
      <c r="I32" s="153"/>
      <c r="J32" s="153">
        <f>SUM(F32:I32)</f>
        <v>3500</v>
      </c>
      <c r="K32" s="22"/>
      <c r="L32" s="22"/>
      <c r="M32" s="153"/>
      <c r="N32" s="153"/>
      <c r="O32" s="153"/>
      <c r="P32" s="153"/>
      <c r="Q32" s="153"/>
      <c r="R32" s="215"/>
      <c r="S32" s="153">
        <v>3500</v>
      </c>
    </row>
    <row r="33" spans="1:19" ht="12" customHeight="1" thickBot="1">
      <c r="A33" s="277">
        <v>8</v>
      </c>
      <c r="B33" s="336" t="s">
        <v>146</v>
      </c>
      <c r="C33" s="258">
        <v>840</v>
      </c>
      <c r="D33" s="319"/>
      <c r="E33" s="319" t="s">
        <v>124</v>
      </c>
      <c r="F33" s="312"/>
      <c r="G33" s="312"/>
      <c r="H33" s="312"/>
      <c r="I33" s="312"/>
      <c r="J33" s="312"/>
      <c r="K33" s="337"/>
      <c r="L33" s="338"/>
      <c r="M33" s="312"/>
      <c r="N33" s="312"/>
      <c r="O33" s="312"/>
      <c r="P33" s="312"/>
      <c r="Q33" s="312"/>
      <c r="R33" s="329"/>
      <c r="S33" s="312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24:O25"/>
    <mergeCell ref="P24:P25"/>
    <mergeCell ref="Q24:Q25"/>
    <mergeCell ref="J24:J25"/>
    <mergeCell ref="L24:L25"/>
    <mergeCell ref="M24:M25"/>
    <mergeCell ref="N24:N25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E10">
      <selection activeCell="F28" sqref="F2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7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1"/>
      <c r="C1" s="269"/>
      <c r="D1" s="270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229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547" t="s">
        <v>357</v>
      </c>
      <c r="B3" s="548"/>
      <c r="C3" s="548"/>
      <c r="D3" s="548"/>
      <c r="E3" s="548"/>
      <c r="F3" s="548"/>
      <c r="G3" s="548"/>
      <c r="H3" s="548"/>
      <c r="I3" s="548"/>
      <c r="J3" s="548"/>
      <c r="K3" s="549"/>
      <c r="L3" s="8"/>
      <c r="M3" s="103"/>
      <c r="N3" s="103"/>
      <c r="O3" s="103"/>
      <c r="P3" s="103"/>
      <c r="Q3" s="104"/>
      <c r="R3" s="310"/>
      <c r="S3" s="550" t="s">
        <v>357</v>
      </c>
    </row>
    <row r="4" spans="1:19" ht="18.75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62" t="s">
        <v>3</v>
      </c>
      <c r="M4" s="563"/>
      <c r="N4" s="563"/>
      <c r="O4" s="563"/>
      <c r="P4" s="563"/>
      <c r="Q4" s="564"/>
      <c r="R4" s="10"/>
      <c r="S4" s="551"/>
    </row>
    <row r="5" spans="1:19" ht="12.75">
      <c r="A5" s="90"/>
      <c r="B5" s="91" t="s">
        <v>95</v>
      </c>
      <c r="C5" s="92" t="s">
        <v>5</v>
      </c>
      <c r="D5" s="569" t="s">
        <v>6</v>
      </c>
      <c r="E5" s="572"/>
      <c r="F5" s="572"/>
      <c r="G5" s="572"/>
      <c r="H5" s="572"/>
      <c r="I5" s="572"/>
      <c r="J5" s="573"/>
      <c r="K5" s="11"/>
      <c r="L5" s="574"/>
      <c r="M5" s="575"/>
      <c r="N5" s="575"/>
      <c r="O5" s="575"/>
      <c r="P5" s="575"/>
      <c r="Q5" s="576"/>
      <c r="R5" s="11"/>
      <c r="S5" s="55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77">
        <v>610</v>
      </c>
      <c r="G6" s="539">
        <v>620</v>
      </c>
      <c r="H6" s="539">
        <v>630</v>
      </c>
      <c r="I6" s="539">
        <v>640</v>
      </c>
      <c r="J6" s="541" t="s">
        <v>10</v>
      </c>
      <c r="K6" s="12"/>
      <c r="L6" s="536">
        <v>711</v>
      </c>
      <c r="M6" s="539">
        <v>713</v>
      </c>
      <c r="N6" s="539">
        <v>714</v>
      </c>
      <c r="O6" s="539">
        <v>716</v>
      </c>
      <c r="P6" s="565">
        <v>717</v>
      </c>
      <c r="Q6" s="541" t="s">
        <v>10</v>
      </c>
      <c r="R6" s="12"/>
      <c r="S6" s="551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1"/>
    </row>
    <row r="8" spans="1:19" ht="15.75" thickTop="1">
      <c r="A8" s="335">
        <v>1</v>
      </c>
      <c r="B8" s="118" t="s">
        <v>126</v>
      </c>
      <c r="C8" s="119"/>
      <c r="D8" s="120"/>
      <c r="E8" s="120"/>
      <c r="F8" s="110">
        <v>2780</v>
      </c>
      <c r="G8" s="110">
        <v>1100</v>
      </c>
      <c r="H8" s="110">
        <v>9100</v>
      </c>
      <c r="I8" s="110"/>
      <c r="J8" s="110">
        <f>SUM(F8:I8)</f>
        <v>12980</v>
      </c>
      <c r="K8" s="121"/>
      <c r="L8" s="109"/>
      <c r="M8" s="110"/>
      <c r="N8" s="110"/>
      <c r="O8" s="110"/>
      <c r="P8" s="110"/>
      <c r="Q8" s="110"/>
      <c r="R8" s="13"/>
      <c r="S8" s="110">
        <f>SUM(J8:R8)</f>
        <v>12980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3"/>
    </row>
    <row r="10" spans="1:19" ht="12.75">
      <c r="A10" s="14">
        <v>3</v>
      </c>
      <c r="B10" s="216" t="s">
        <v>127</v>
      </c>
      <c r="C10" s="218" t="s">
        <v>128</v>
      </c>
      <c r="D10" s="217"/>
      <c r="E10" s="217" t="s">
        <v>130</v>
      </c>
      <c r="F10" s="320"/>
      <c r="G10" s="320"/>
      <c r="H10" s="320">
        <v>100</v>
      </c>
      <c r="I10" s="153"/>
      <c r="J10" s="153">
        <f>SUM(F10:I10)</f>
        <v>100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100</v>
      </c>
    </row>
    <row r="11" spans="1:19" ht="12.75">
      <c r="A11" s="14">
        <v>4</v>
      </c>
      <c r="B11" s="216" t="s">
        <v>131</v>
      </c>
      <c r="C11" s="218" t="s">
        <v>129</v>
      </c>
      <c r="D11" s="217"/>
      <c r="E11" s="217" t="s">
        <v>132</v>
      </c>
      <c r="F11" s="320"/>
      <c r="G11" s="320"/>
      <c r="H11" s="320">
        <v>5000</v>
      </c>
      <c r="I11" s="153"/>
      <c r="J11" s="153">
        <f>SUM(F11:I11)</f>
        <v>5000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5000</v>
      </c>
    </row>
    <row r="12" spans="1:19" ht="12.75">
      <c r="A12" s="14">
        <v>5</v>
      </c>
      <c r="B12" s="216" t="s">
        <v>133</v>
      </c>
      <c r="C12" s="218" t="s">
        <v>134</v>
      </c>
      <c r="D12" s="217"/>
      <c r="E12" s="217" t="s">
        <v>135</v>
      </c>
      <c r="F12" s="320">
        <v>2780</v>
      </c>
      <c r="G12" s="320">
        <v>1100</v>
      </c>
      <c r="H12" s="320">
        <v>4000</v>
      </c>
      <c r="I12" s="153"/>
      <c r="J12" s="153">
        <f>SUM(F12:I12)</f>
        <v>7880</v>
      </c>
      <c r="K12" s="144"/>
      <c r="L12" s="79"/>
      <c r="M12" s="153"/>
      <c r="N12" s="153"/>
      <c r="O12" s="153"/>
      <c r="P12" s="153"/>
      <c r="Q12" s="154"/>
      <c r="R12" s="15"/>
      <c r="S12" s="153">
        <f>SUM(J12:R12)</f>
        <v>7880</v>
      </c>
    </row>
    <row r="13" spans="1:19" ht="13.5" thickBot="1">
      <c r="A13" s="277">
        <v>6</v>
      </c>
      <c r="B13" s="257"/>
      <c r="C13" s="258"/>
      <c r="D13" s="311"/>
      <c r="E13" s="311"/>
      <c r="F13" s="321"/>
      <c r="G13" s="321"/>
      <c r="H13" s="321"/>
      <c r="I13" s="312"/>
      <c r="J13" s="312"/>
      <c r="K13" s="313"/>
      <c r="L13" s="314"/>
      <c r="M13" s="312"/>
      <c r="N13" s="312"/>
      <c r="O13" s="312"/>
      <c r="P13" s="312"/>
      <c r="Q13" s="315"/>
      <c r="R13" s="316"/>
      <c r="S13" s="312"/>
    </row>
    <row r="15" spans="1:19" ht="12.75">
      <c r="A15" s="161"/>
      <c r="B15" s="221"/>
      <c r="C15" s="269"/>
      <c r="D15" s="300"/>
      <c r="E15" s="30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1"/>
      <c r="C16" s="269"/>
      <c r="D16" s="300"/>
      <c r="E16" s="3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85"/>
      <c r="B17" s="299"/>
      <c r="C17" s="269"/>
      <c r="D17" s="300"/>
      <c r="E17" s="30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229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547" t="s">
        <v>365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9"/>
      <c r="L19" s="8"/>
      <c r="M19" s="103"/>
      <c r="N19" s="103"/>
      <c r="O19" s="103"/>
      <c r="P19" s="103"/>
      <c r="Q19" s="104"/>
      <c r="R19" s="310"/>
      <c r="S19" s="556" t="s">
        <v>366</v>
      </c>
    </row>
    <row r="20" spans="1:19" ht="18.75">
      <c r="A20" s="85"/>
      <c r="B20" s="86"/>
      <c r="C20" s="87"/>
      <c r="D20" s="88"/>
      <c r="E20" s="89"/>
      <c r="F20" s="559" t="s">
        <v>2</v>
      </c>
      <c r="G20" s="560"/>
      <c r="H20" s="560"/>
      <c r="I20" s="560"/>
      <c r="J20" s="561"/>
      <c r="K20" s="10"/>
      <c r="L20" s="562" t="s">
        <v>3</v>
      </c>
      <c r="M20" s="563"/>
      <c r="N20" s="563"/>
      <c r="O20" s="563"/>
      <c r="P20" s="563"/>
      <c r="Q20" s="564"/>
      <c r="R20" s="10"/>
      <c r="S20" s="557"/>
    </row>
    <row r="21" spans="1:19" ht="12.75">
      <c r="A21" s="90"/>
      <c r="B21" s="91" t="s">
        <v>95</v>
      </c>
      <c r="C21" s="92" t="s">
        <v>5</v>
      </c>
      <c r="D21" s="569" t="s">
        <v>6</v>
      </c>
      <c r="E21" s="572"/>
      <c r="F21" s="572"/>
      <c r="G21" s="572"/>
      <c r="H21" s="572"/>
      <c r="I21" s="572"/>
      <c r="J21" s="573"/>
      <c r="K21" s="11"/>
      <c r="L21" s="574"/>
      <c r="M21" s="575"/>
      <c r="N21" s="575"/>
      <c r="O21" s="575"/>
      <c r="P21" s="575"/>
      <c r="Q21" s="576"/>
      <c r="R21" s="11"/>
      <c r="S21" s="557"/>
    </row>
    <row r="22" spans="1:19" ht="12.75">
      <c r="A22" s="93"/>
      <c r="B22" s="94" t="s">
        <v>97</v>
      </c>
      <c r="C22" s="95" t="s">
        <v>8</v>
      </c>
      <c r="D22" s="96"/>
      <c r="E22" s="97" t="s">
        <v>9</v>
      </c>
      <c r="F22" s="577">
        <v>610</v>
      </c>
      <c r="G22" s="539">
        <v>620</v>
      </c>
      <c r="H22" s="539">
        <v>630</v>
      </c>
      <c r="I22" s="539">
        <v>640</v>
      </c>
      <c r="J22" s="541" t="s">
        <v>10</v>
      </c>
      <c r="K22" s="12"/>
      <c r="L22" s="536">
        <v>711</v>
      </c>
      <c r="M22" s="539">
        <v>713</v>
      </c>
      <c r="N22" s="539">
        <v>714</v>
      </c>
      <c r="O22" s="539">
        <v>716</v>
      </c>
      <c r="P22" s="565">
        <v>717</v>
      </c>
      <c r="Q22" s="541" t="s">
        <v>10</v>
      </c>
      <c r="R22" s="12"/>
      <c r="S22" s="557"/>
    </row>
    <row r="23" spans="1:19" ht="13.5" thickBot="1">
      <c r="A23" s="98"/>
      <c r="B23" s="99" t="s">
        <v>96</v>
      </c>
      <c r="C23" s="100"/>
      <c r="D23" s="101"/>
      <c r="E23" s="102"/>
      <c r="F23" s="578"/>
      <c r="G23" s="540"/>
      <c r="H23" s="540"/>
      <c r="I23" s="540"/>
      <c r="J23" s="542"/>
      <c r="K23" s="12"/>
      <c r="L23" s="571"/>
      <c r="M23" s="540"/>
      <c r="N23" s="540"/>
      <c r="O23" s="540"/>
      <c r="P23" s="540"/>
      <c r="Q23" s="542"/>
      <c r="R23" s="12"/>
      <c r="S23" s="558"/>
    </row>
    <row r="24" spans="1:19" ht="15.75" thickTop="1">
      <c r="A24" s="335">
        <v>1</v>
      </c>
      <c r="B24" s="118" t="s">
        <v>126</v>
      </c>
      <c r="C24" s="119"/>
      <c r="D24" s="120"/>
      <c r="E24" s="120"/>
      <c r="F24" s="110">
        <v>3000</v>
      </c>
      <c r="G24" s="110">
        <v>1220</v>
      </c>
      <c r="H24" s="110">
        <v>10680</v>
      </c>
      <c r="I24" s="110"/>
      <c r="J24" s="110">
        <v>14900</v>
      </c>
      <c r="K24" s="121"/>
      <c r="L24" s="109"/>
      <c r="M24" s="110"/>
      <c r="N24" s="110"/>
      <c r="O24" s="110"/>
      <c r="P24" s="110"/>
      <c r="Q24" s="110"/>
      <c r="R24" s="13"/>
      <c r="S24" s="110">
        <v>14900</v>
      </c>
    </row>
    <row r="25" spans="1:19" ht="12.75">
      <c r="A25" s="14">
        <f>A24+1</f>
        <v>2</v>
      </c>
      <c r="B25" s="150" t="s">
        <v>124</v>
      </c>
      <c r="C25" s="151" t="s">
        <v>124</v>
      </c>
      <c r="D25" s="152"/>
      <c r="E25" s="151" t="s">
        <v>124</v>
      </c>
      <c r="F25" s="153"/>
      <c r="G25" s="153"/>
      <c r="H25" s="153"/>
      <c r="I25" s="153"/>
      <c r="J25" s="153"/>
      <c r="K25" s="144"/>
      <c r="L25" s="79"/>
      <c r="M25" s="153"/>
      <c r="N25" s="153"/>
      <c r="O25" s="153"/>
      <c r="P25" s="153"/>
      <c r="Q25" s="153"/>
      <c r="R25" s="15"/>
      <c r="S25" s="153"/>
    </row>
    <row r="26" spans="1:19" ht="12.75">
      <c r="A26" s="14">
        <v>3</v>
      </c>
      <c r="B26" s="216" t="s">
        <v>127</v>
      </c>
      <c r="C26" s="218" t="s">
        <v>128</v>
      </c>
      <c r="D26" s="217"/>
      <c r="E26" s="217" t="s">
        <v>130</v>
      </c>
      <c r="F26" s="320"/>
      <c r="G26" s="320">
        <v>20</v>
      </c>
      <c r="H26" s="320">
        <v>80</v>
      </c>
      <c r="I26" s="153"/>
      <c r="J26" s="153">
        <v>100</v>
      </c>
      <c r="K26" s="144"/>
      <c r="L26" s="79"/>
      <c r="M26" s="153"/>
      <c r="N26" s="153"/>
      <c r="O26" s="153"/>
      <c r="P26" s="153"/>
      <c r="Q26" s="153"/>
      <c r="R26" s="15"/>
      <c r="S26" s="153">
        <v>100</v>
      </c>
    </row>
    <row r="27" spans="1:19" ht="12.75">
      <c r="A27" s="14">
        <v>4</v>
      </c>
      <c r="B27" s="216" t="s">
        <v>131</v>
      </c>
      <c r="C27" s="218" t="s">
        <v>129</v>
      </c>
      <c r="D27" s="217"/>
      <c r="E27" s="217" t="s">
        <v>132</v>
      </c>
      <c r="F27" s="320"/>
      <c r="G27" s="320"/>
      <c r="H27" s="320">
        <v>5600</v>
      </c>
      <c r="I27" s="153"/>
      <c r="J27" s="153">
        <v>5600</v>
      </c>
      <c r="K27" s="144"/>
      <c r="L27" s="79"/>
      <c r="M27" s="153"/>
      <c r="N27" s="153"/>
      <c r="O27" s="153"/>
      <c r="P27" s="153"/>
      <c r="Q27" s="153"/>
      <c r="R27" s="15"/>
      <c r="S27" s="153">
        <v>5600</v>
      </c>
    </row>
    <row r="28" spans="1:19" ht="12.75">
      <c r="A28" s="14">
        <v>5</v>
      </c>
      <c r="B28" s="216" t="s">
        <v>133</v>
      </c>
      <c r="C28" s="218" t="s">
        <v>134</v>
      </c>
      <c r="D28" s="217"/>
      <c r="E28" s="217" t="s">
        <v>135</v>
      </c>
      <c r="F28" s="320">
        <v>3000</v>
      </c>
      <c r="G28" s="320">
        <v>1200</v>
      </c>
      <c r="H28" s="320">
        <v>5000</v>
      </c>
      <c r="I28" s="153"/>
      <c r="J28" s="153">
        <v>9200</v>
      </c>
      <c r="K28" s="144"/>
      <c r="L28" s="79"/>
      <c r="M28" s="153"/>
      <c r="N28" s="153"/>
      <c r="O28" s="153"/>
      <c r="P28" s="153"/>
      <c r="Q28" s="153"/>
      <c r="R28" s="15"/>
      <c r="S28" s="153">
        <v>9200</v>
      </c>
    </row>
    <row r="29" spans="1:19" ht="13.5" thickBot="1">
      <c r="A29" s="277"/>
      <c r="B29" s="257"/>
      <c r="C29" s="258"/>
      <c r="D29" s="311"/>
      <c r="E29" s="311"/>
      <c r="F29" s="321"/>
      <c r="G29" s="321"/>
      <c r="H29" s="321"/>
      <c r="I29" s="312"/>
      <c r="J29" s="312"/>
      <c r="K29" s="313"/>
      <c r="L29" s="314"/>
      <c r="M29" s="312"/>
      <c r="N29" s="312"/>
      <c r="O29" s="312"/>
      <c r="P29" s="312"/>
      <c r="Q29" s="315"/>
      <c r="R29" s="316"/>
      <c r="S29" s="315"/>
    </row>
    <row r="31" ht="12.75">
      <c r="H31" t="s">
        <v>124</v>
      </c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4"/>
  <sheetViews>
    <sheetView showZeros="0" zoomScalePageLayoutView="0" workbookViewId="0" topLeftCell="D7">
      <selection activeCell="F29" sqref="F2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281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116</v>
      </c>
      <c r="C2" s="108"/>
      <c r="D2" s="108"/>
      <c r="E2" s="108"/>
    </row>
    <row r="3" ht="8.25" customHeight="1" thickBot="1"/>
    <row r="4" spans="1:19" ht="13.5" customHeight="1">
      <c r="A4" s="547" t="s">
        <v>357</v>
      </c>
      <c r="B4" s="548"/>
      <c r="C4" s="548"/>
      <c r="D4" s="548"/>
      <c r="E4" s="548"/>
      <c r="F4" s="548"/>
      <c r="G4" s="548"/>
      <c r="H4" s="548"/>
      <c r="I4" s="548"/>
      <c r="J4" s="548"/>
      <c r="K4" s="549"/>
      <c r="L4" s="324"/>
      <c r="M4" s="325"/>
      <c r="N4" s="325"/>
      <c r="O4" s="325"/>
      <c r="P4" s="325"/>
      <c r="Q4" s="325"/>
      <c r="R4" s="326"/>
      <c r="S4" s="550" t="s">
        <v>357</v>
      </c>
    </row>
    <row r="5" spans="1:19" ht="18.75" customHeight="1">
      <c r="A5" s="327"/>
      <c r="B5" s="201"/>
      <c r="C5" s="202"/>
      <c r="D5" s="203"/>
      <c r="E5" s="204"/>
      <c r="F5" s="552" t="s">
        <v>2</v>
      </c>
      <c r="G5" s="552"/>
      <c r="H5" s="552"/>
      <c r="I5" s="552"/>
      <c r="J5" s="552"/>
      <c r="K5" s="205"/>
      <c r="L5" s="552" t="s">
        <v>3</v>
      </c>
      <c r="M5" s="552"/>
      <c r="N5" s="552"/>
      <c r="O5" s="552"/>
      <c r="P5" s="552"/>
      <c r="Q5" s="552"/>
      <c r="R5" s="205"/>
      <c r="S5" s="551"/>
    </row>
    <row r="6" spans="1:19" ht="12.75">
      <c r="A6" s="327"/>
      <c r="B6" s="206" t="s">
        <v>95</v>
      </c>
      <c r="C6" s="203" t="s">
        <v>5</v>
      </c>
      <c r="D6" s="553" t="s">
        <v>6</v>
      </c>
      <c r="E6" s="554"/>
      <c r="F6" s="554"/>
      <c r="G6" s="554"/>
      <c r="H6" s="554"/>
      <c r="I6" s="554"/>
      <c r="J6" s="554"/>
      <c r="K6" s="207"/>
      <c r="L6" s="553"/>
      <c r="M6" s="555"/>
      <c r="N6" s="555"/>
      <c r="O6" s="555"/>
      <c r="P6" s="555"/>
      <c r="Q6" s="555"/>
      <c r="R6" s="207"/>
      <c r="S6" s="551"/>
    </row>
    <row r="7" spans="1:19" ht="12.75">
      <c r="A7" s="327"/>
      <c r="B7" s="206" t="s">
        <v>97</v>
      </c>
      <c r="C7" s="203" t="s">
        <v>8</v>
      </c>
      <c r="D7" s="203"/>
      <c r="E7" s="204" t="s">
        <v>9</v>
      </c>
      <c r="F7" s="545">
        <v>610</v>
      </c>
      <c r="G7" s="545">
        <v>620</v>
      </c>
      <c r="H7" s="545">
        <v>630</v>
      </c>
      <c r="I7" s="545">
        <v>640</v>
      </c>
      <c r="J7" s="545" t="s">
        <v>10</v>
      </c>
      <c r="K7" s="208"/>
      <c r="L7" s="546">
        <v>711</v>
      </c>
      <c r="M7" s="545">
        <v>713</v>
      </c>
      <c r="N7" s="545">
        <v>714</v>
      </c>
      <c r="O7" s="545">
        <v>716</v>
      </c>
      <c r="P7" s="545">
        <v>717</v>
      </c>
      <c r="Q7" s="545" t="s">
        <v>10</v>
      </c>
      <c r="R7" s="208"/>
      <c r="S7" s="551"/>
    </row>
    <row r="8" spans="1:19" ht="12.75">
      <c r="A8" s="327"/>
      <c r="B8" s="206" t="s">
        <v>96</v>
      </c>
      <c r="C8" s="203"/>
      <c r="D8" s="203"/>
      <c r="E8" s="204"/>
      <c r="F8" s="545"/>
      <c r="G8" s="545"/>
      <c r="H8" s="545"/>
      <c r="I8" s="545"/>
      <c r="J8" s="545"/>
      <c r="K8" s="208"/>
      <c r="L8" s="546"/>
      <c r="M8" s="545"/>
      <c r="N8" s="545"/>
      <c r="O8" s="545"/>
      <c r="P8" s="545"/>
      <c r="Q8" s="545"/>
      <c r="R8" s="208"/>
      <c r="S8" s="551"/>
    </row>
    <row r="9" spans="1:19" ht="15">
      <c r="A9" s="334">
        <v>1</v>
      </c>
      <c r="B9" s="209" t="s">
        <v>117</v>
      </c>
      <c r="C9" s="210"/>
      <c r="D9" s="211"/>
      <c r="E9" s="211"/>
      <c r="F9" s="212">
        <v>4650</v>
      </c>
      <c r="G9" s="212">
        <v>1850</v>
      </c>
      <c r="H9" s="212">
        <v>32816</v>
      </c>
      <c r="I9" s="212"/>
      <c r="J9" s="212">
        <v>39316</v>
      </c>
      <c r="K9" s="213"/>
      <c r="L9" s="214"/>
      <c r="M9" s="212"/>
      <c r="N9" s="212"/>
      <c r="O9" s="212" t="s">
        <v>124</v>
      </c>
      <c r="P9" s="212"/>
      <c r="Q9" s="212" t="s">
        <v>124</v>
      </c>
      <c r="R9" s="213"/>
      <c r="S9" s="212">
        <f>SUM(J9:R9)</f>
        <v>39316</v>
      </c>
    </row>
    <row r="10" spans="1:19" ht="12.75">
      <c r="A10" s="14">
        <f>A9+1</f>
        <v>2</v>
      </c>
      <c r="B10" s="150" t="s">
        <v>124</v>
      </c>
      <c r="C10" s="151" t="s">
        <v>124</v>
      </c>
      <c r="D10" s="152"/>
      <c r="E10" s="151" t="s">
        <v>124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3</v>
      </c>
      <c r="B11" s="216" t="s">
        <v>123</v>
      </c>
      <c r="C11" s="218" t="s">
        <v>122</v>
      </c>
      <c r="D11" s="217"/>
      <c r="E11" s="217" t="s">
        <v>118</v>
      </c>
      <c r="F11" s="320">
        <v>4650</v>
      </c>
      <c r="G11" s="320">
        <v>1850</v>
      </c>
      <c r="H11" s="320">
        <v>8316</v>
      </c>
      <c r="I11" s="153"/>
      <c r="J11" s="153">
        <v>14816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14816</v>
      </c>
    </row>
    <row r="12" spans="1:19" ht="12.75">
      <c r="A12" s="14">
        <v>4</v>
      </c>
      <c r="B12" s="216" t="s">
        <v>119</v>
      </c>
      <c r="C12" s="218" t="s">
        <v>122</v>
      </c>
      <c r="D12" s="217"/>
      <c r="E12" s="217" t="s">
        <v>220</v>
      </c>
      <c r="F12" s="320"/>
      <c r="G12" s="320"/>
      <c r="H12" s="320">
        <v>16500</v>
      </c>
      <c r="I12" s="153"/>
      <c r="J12" s="153">
        <f>SUM(H12:I12)</f>
        <v>16500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16500</v>
      </c>
    </row>
    <row r="13" spans="1:19" ht="12.75">
      <c r="A13" s="14">
        <v>5</v>
      </c>
      <c r="B13" s="216" t="s">
        <v>120</v>
      </c>
      <c r="C13" s="218" t="s">
        <v>122</v>
      </c>
      <c r="D13" s="217"/>
      <c r="E13" s="217" t="s">
        <v>295</v>
      </c>
      <c r="F13" s="320"/>
      <c r="G13" s="320"/>
      <c r="H13" s="320">
        <v>6500</v>
      </c>
      <c r="I13" s="153"/>
      <c r="J13" s="153">
        <f>SUM(H13:I13)</f>
        <v>6500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6500</v>
      </c>
    </row>
    <row r="14" spans="1:19" ht="12.75">
      <c r="A14" s="14">
        <v>6</v>
      </c>
      <c r="B14" s="216" t="s">
        <v>121</v>
      </c>
      <c r="C14" s="218" t="s">
        <v>122</v>
      </c>
      <c r="D14" s="217"/>
      <c r="E14" s="217" t="s">
        <v>125</v>
      </c>
      <c r="F14" s="320"/>
      <c r="G14" s="320"/>
      <c r="H14" s="320">
        <v>1500</v>
      </c>
      <c r="I14" s="153"/>
      <c r="J14" s="153">
        <f>SUM(H14:I14)</f>
        <v>1500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1500</v>
      </c>
    </row>
    <row r="15" spans="1:21" s="32" customFormat="1" ht="13.5" thickBot="1">
      <c r="A15" s="277"/>
      <c r="B15" s="317"/>
      <c r="C15" s="258"/>
      <c r="D15" s="319"/>
      <c r="E15" s="319"/>
      <c r="F15" s="312"/>
      <c r="G15" s="312"/>
      <c r="H15" s="312"/>
      <c r="I15" s="312"/>
      <c r="J15" s="312"/>
      <c r="K15" s="329"/>
      <c r="L15" s="330"/>
      <c r="M15" s="312"/>
      <c r="N15" s="312"/>
      <c r="O15" s="321"/>
      <c r="P15" s="312"/>
      <c r="Q15" s="312"/>
      <c r="R15" s="329"/>
      <c r="S15" s="315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79"/>
      <c r="B18" s="11"/>
      <c r="C18" s="282"/>
      <c r="D18" s="282"/>
      <c r="E18" s="34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84"/>
    </row>
    <row r="19" spans="1:19" s="5" customFormat="1" ht="15">
      <c r="A19" s="285"/>
      <c r="B19" s="286"/>
      <c r="C19" s="287"/>
      <c r="D19" s="288"/>
      <c r="E19" s="28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116</v>
      </c>
      <c r="C20" s="108"/>
      <c r="D20" s="108"/>
      <c r="E20" s="108"/>
    </row>
    <row r="21" ht="8.25" customHeight="1" thickBot="1"/>
    <row r="22" spans="1:19" ht="13.5" customHeight="1" thickBot="1">
      <c r="A22" s="547" t="s">
        <v>365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9"/>
      <c r="L22" s="324"/>
      <c r="M22" s="325"/>
      <c r="N22" s="325"/>
      <c r="O22" s="325"/>
      <c r="P22" s="325"/>
      <c r="Q22" s="325"/>
      <c r="R22" s="326"/>
      <c r="S22" s="556" t="s">
        <v>366</v>
      </c>
    </row>
    <row r="23" spans="1:19" ht="18.75" customHeight="1">
      <c r="A23" s="327"/>
      <c r="B23" s="201"/>
      <c r="C23" s="202"/>
      <c r="D23" s="203"/>
      <c r="E23" s="204"/>
      <c r="F23" s="559" t="s">
        <v>2</v>
      </c>
      <c r="G23" s="560"/>
      <c r="H23" s="560"/>
      <c r="I23" s="560"/>
      <c r="J23" s="561"/>
      <c r="K23" s="10"/>
      <c r="L23" s="562" t="s">
        <v>3</v>
      </c>
      <c r="M23" s="563"/>
      <c r="N23" s="563"/>
      <c r="O23" s="563"/>
      <c r="P23" s="563"/>
      <c r="Q23" s="564"/>
      <c r="R23" s="205"/>
      <c r="S23" s="557"/>
    </row>
    <row r="24" spans="1:19" ht="12.75">
      <c r="A24" s="327"/>
      <c r="B24" s="206" t="s">
        <v>95</v>
      </c>
      <c r="C24" s="203" t="s">
        <v>5</v>
      </c>
      <c r="D24" s="553" t="s">
        <v>6</v>
      </c>
      <c r="E24" s="554"/>
      <c r="F24" s="554"/>
      <c r="G24" s="554"/>
      <c r="H24" s="554"/>
      <c r="I24" s="554"/>
      <c r="J24" s="554"/>
      <c r="K24" s="207"/>
      <c r="L24" s="553"/>
      <c r="M24" s="555"/>
      <c r="N24" s="555"/>
      <c r="O24" s="555"/>
      <c r="P24" s="555"/>
      <c r="Q24" s="555"/>
      <c r="R24" s="207"/>
      <c r="S24" s="557"/>
    </row>
    <row r="25" spans="1:19" ht="12.75">
      <c r="A25" s="327"/>
      <c r="B25" s="206" t="s">
        <v>97</v>
      </c>
      <c r="C25" s="203" t="s">
        <v>8</v>
      </c>
      <c r="D25" s="203"/>
      <c r="E25" s="204" t="s">
        <v>9</v>
      </c>
      <c r="F25" s="545">
        <v>610</v>
      </c>
      <c r="G25" s="545">
        <v>620</v>
      </c>
      <c r="H25" s="545">
        <v>630</v>
      </c>
      <c r="I25" s="545">
        <v>640</v>
      </c>
      <c r="J25" s="545" t="s">
        <v>10</v>
      </c>
      <c r="K25" s="208"/>
      <c r="L25" s="546">
        <v>711</v>
      </c>
      <c r="M25" s="545">
        <v>713</v>
      </c>
      <c r="N25" s="545">
        <v>714</v>
      </c>
      <c r="O25" s="545">
        <v>716</v>
      </c>
      <c r="P25" s="545">
        <v>717</v>
      </c>
      <c r="Q25" s="545" t="s">
        <v>10</v>
      </c>
      <c r="R25" s="208"/>
      <c r="S25" s="557"/>
    </row>
    <row r="26" spans="1:19" ht="13.5" thickBot="1">
      <c r="A26" s="327"/>
      <c r="B26" s="206" t="s">
        <v>96</v>
      </c>
      <c r="C26" s="203"/>
      <c r="D26" s="203"/>
      <c r="E26" s="204"/>
      <c r="F26" s="545"/>
      <c r="G26" s="545"/>
      <c r="H26" s="545"/>
      <c r="I26" s="545"/>
      <c r="J26" s="545"/>
      <c r="K26" s="208"/>
      <c r="L26" s="546"/>
      <c r="M26" s="545"/>
      <c r="N26" s="545"/>
      <c r="O26" s="545"/>
      <c r="P26" s="545"/>
      <c r="Q26" s="545"/>
      <c r="R26" s="208"/>
      <c r="S26" s="558"/>
    </row>
    <row r="27" spans="1:19" ht="15">
      <c r="A27" s="334">
        <v>1</v>
      </c>
      <c r="B27" s="209" t="s">
        <v>117</v>
      </c>
      <c r="C27" s="210"/>
      <c r="D27" s="211"/>
      <c r="E27" s="211"/>
      <c r="F27" s="212">
        <v>4650</v>
      </c>
      <c r="G27" s="212">
        <v>1850</v>
      </c>
      <c r="H27" s="212">
        <v>31500</v>
      </c>
      <c r="I27" s="212"/>
      <c r="J27" s="212">
        <v>38000</v>
      </c>
      <c r="K27" s="213"/>
      <c r="L27" s="214"/>
      <c r="M27" s="212"/>
      <c r="N27" s="212"/>
      <c r="O27" s="212"/>
      <c r="P27" s="212"/>
      <c r="Q27" s="212"/>
      <c r="R27" s="213"/>
      <c r="S27" s="212">
        <v>38000</v>
      </c>
    </row>
    <row r="28" spans="1:19" ht="12.75">
      <c r="A28" s="14">
        <f>A27+1</f>
        <v>2</v>
      </c>
      <c r="B28" s="150" t="s">
        <v>124</v>
      </c>
      <c r="C28" s="151" t="s">
        <v>124</v>
      </c>
      <c r="D28" s="152"/>
      <c r="E28" s="151" t="s">
        <v>124</v>
      </c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>
        <v>3</v>
      </c>
      <c r="B29" s="216" t="s">
        <v>123</v>
      </c>
      <c r="C29" s="218" t="s">
        <v>122</v>
      </c>
      <c r="D29" s="217"/>
      <c r="E29" s="217" t="s">
        <v>118</v>
      </c>
      <c r="F29" s="320">
        <v>4650</v>
      </c>
      <c r="G29" s="320">
        <v>1850</v>
      </c>
      <c r="H29" s="320">
        <v>8000</v>
      </c>
      <c r="I29" s="153"/>
      <c r="J29" s="153">
        <v>14500</v>
      </c>
      <c r="K29" s="215"/>
      <c r="L29" s="78"/>
      <c r="M29" s="153"/>
      <c r="N29" s="153"/>
      <c r="O29" s="153"/>
      <c r="P29" s="153"/>
      <c r="Q29" s="153"/>
      <c r="R29" s="215"/>
      <c r="S29" s="153">
        <v>14500</v>
      </c>
    </row>
    <row r="30" spans="1:19" ht="12.75">
      <c r="A30" s="14">
        <v>4</v>
      </c>
      <c r="B30" s="216" t="s">
        <v>119</v>
      </c>
      <c r="C30" s="218" t="s">
        <v>122</v>
      </c>
      <c r="D30" s="217"/>
      <c r="E30" s="217" t="s">
        <v>220</v>
      </c>
      <c r="F30" s="320"/>
      <c r="G30" s="320"/>
      <c r="H30" s="320">
        <v>15000</v>
      </c>
      <c r="I30" s="153"/>
      <c r="J30" s="153">
        <v>15000</v>
      </c>
      <c r="K30" s="215"/>
      <c r="L30" s="78"/>
      <c r="M30" s="153"/>
      <c r="N30" s="153"/>
      <c r="O30" s="153"/>
      <c r="P30" s="153"/>
      <c r="Q30" s="153"/>
      <c r="R30" s="215"/>
      <c r="S30" s="153">
        <v>15000</v>
      </c>
    </row>
    <row r="31" spans="1:19" ht="12.75">
      <c r="A31" s="14">
        <v>5</v>
      </c>
      <c r="B31" s="216" t="s">
        <v>120</v>
      </c>
      <c r="C31" s="218" t="s">
        <v>122</v>
      </c>
      <c r="D31" s="217"/>
      <c r="E31" s="217" t="s">
        <v>295</v>
      </c>
      <c r="F31" s="320"/>
      <c r="G31" s="320"/>
      <c r="H31" s="320">
        <v>6500</v>
      </c>
      <c r="I31" s="153"/>
      <c r="J31" s="153">
        <v>6500</v>
      </c>
      <c r="K31" s="215"/>
      <c r="L31" s="78"/>
      <c r="M31" s="153"/>
      <c r="N31" s="153"/>
      <c r="O31" s="153"/>
      <c r="P31" s="153"/>
      <c r="Q31" s="153"/>
      <c r="R31" s="215"/>
      <c r="S31" s="153">
        <v>6500</v>
      </c>
    </row>
    <row r="32" spans="1:19" ht="12.75">
      <c r="A32" s="14">
        <v>6</v>
      </c>
      <c r="B32" s="216" t="s">
        <v>121</v>
      </c>
      <c r="C32" s="218" t="s">
        <v>122</v>
      </c>
      <c r="D32" s="217"/>
      <c r="E32" s="217" t="s">
        <v>125</v>
      </c>
      <c r="F32" s="320"/>
      <c r="G32" s="320"/>
      <c r="H32" s="320">
        <v>2000</v>
      </c>
      <c r="I32" s="153"/>
      <c r="J32" s="153">
        <v>2000</v>
      </c>
      <c r="K32" s="215"/>
      <c r="L32" s="78"/>
      <c r="M32" s="153"/>
      <c r="N32" s="153"/>
      <c r="O32" s="153"/>
      <c r="P32" s="153"/>
      <c r="Q32" s="153"/>
      <c r="R32" s="215"/>
      <c r="S32" s="153">
        <v>2000</v>
      </c>
    </row>
    <row r="33" spans="1:21" s="32" customFormat="1" ht="13.5" thickBot="1">
      <c r="A33" s="277"/>
      <c r="B33" s="317"/>
      <c r="C33" s="258"/>
      <c r="D33" s="319"/>
      <c r="E33" s="319"/>
      <c r="F33" s="312"/>
      <c r="G33" s="312"/>
      <c r="H33" s="312"/>
      <c r="I33" s="312"/>
      <c r="J33" s="312"/>
      <c r="K33" s="329"/>
      <c r="L33" s="330"/>
      <c r="M33" s="312"/>
      <c r="N33" s="312"/>
      <c r="O33" s="321"/>
      <c r="P33" s="312"/>
      <c r="Q33" s="312"/>
      <c r="R33" s="329"/>
      <c r="S33" s="312"/>
      <c r="T33" s="5"/>
      <c r="U33" s="5"/>
    </row>
    <row r="34" spans="1:19" s="5" customFormat="1" ht="12.75">
      <c r="A34" s="285"/>
      <c r="B34" s="289"/>
      <c r="C34" s="290"/>
      <c r="D34" s="291"/>
      <c r="E34" s="29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85"/>
      <c r="B35" s="299"/>
      <c r="C35" s="269"/>
      <c r="D35" s="300"/>
      <c r="E35" s="30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85"/>
      <c r="B36" s="299"/>
      <c r="C36" s="269"/>
      <c r="D36" s="300"/>
      <c r="E36" s="30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85"/>
      <c r="B37" s="299"/>
      <c r="C37" s="269"/>
      <c r="D37" s="300"/>
      <c r="E37" s="30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85"/>
      <c r="B38" s="188"/>
      <c r="C38" s="169"/>
      <c r="D38" s="291"/>
      <c r="E38" s="29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85"/>
      <c r="B39" s="284"/>
    </row>
    <row r="40" spans="1:19" s="5" customFormat="1" ht="12.75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9"/>
      <c r="M40" s="9"/>
      <c r="N40" s="9"/>
      <c r="O40" s="9"/>
      <c r="P40" s="9"/>
      <c r="Q40" s="9"/>
      <c r="R40" s="9"/>
      <c r="S40" s="581"/>
    </row>
    <row r="41" spans="1:19" s="5" customFormat="1" ht="18.75">
      <c r="A41" s="279"/>
      <c r="B41" s="280"/>
      <c r="C41" s="281"/>
      <c r="D41" s="282"/>
      <c r="E41" s="283"/>
      <c r="F41" s="583"/>
      <c r="G41" s="583"/>
      <c r="H41" s="583"/>
      <c r="I41" s="583"/>
      <c r="J41" s="583"/>
      <c r="K41" s="10"/>
      <c r="L41" s="583"/>
      <c r="M41" s="583"/>
      <c r="N41" s="583"/>
      <c r="O41" s="583"/>
      <c r="P41" s="583"/>
      <c r="Q41" s="583"/>
      <c r="R41" s="10"/>
      <c r="S41" s="582"/>
    </row>
    <row r="42" spans="1:19" s="5" customFormat="1" ht="12.75">
      <c r="A42" s="279"/>
      <c r="B42" s="11"/>
      <c r="C42" s="282"/>
      <c r="D42" s="584"/>
      <c r="E42" s="585"/>
      <c r="F42" s="585"/>
      <c r="G42" s="585"/>
      <c r="H42" s="585"/>
      <c r="I42" s="585"/>
      <c r="J42" s="585"/>
      <c r="K42" s="11"/>
      <c r="L42" s="584"/>
      <c r="M42" s="582"/>
      <c r="N42" s="582"/>
      <c r="O42" s="582"/>
      <c r="P42" s="582"/>
      <c r="Q42" s="582"/>
      <c r="R42" s="11"/>
      <c r="S42" s="582"/>
    </row>
    <row r="43" spans="1:19" s="5" customFormat="1" ht="12.75">
      <c r="A43" s="279"/>
      <c r="B43" s="11"/>
      <c r="C43" s="282"/>
      <c r="D43" s="282"/>
      <c r="E43" s="283"/>
      <c r="F43" s="579"/>
      <c r="G43" s="579"/>
      <c r="H43" s="579"/>
      <c r="I43" s="579"/>
      <c r="J43" s="579"/>
      <c r="K43" s="12"/>
      <c r="L43" s="579"/>
      <c r="M43" s="579"/>
      <c r="N43" s="579"/>
      <c r="O43" s="579"/>
      <c r="P43" s="579"/>
      <c r="Q43" s="579"/>
      <c r="R43" s="12"/>
      <c r="S43" s="582"/>
    </row>
    <row r="44" spans="1:19" s="5" customFormat="1" ht="12.75">
      <c r="A44" s="279"/>
      <c r="B44" s="11"/>
      <c r="C44" s="282"/>
      <c r="D44" s="282"/>
      <c r="E44" s="283"/>
      <c r="F44" s="579"/>
      <c r="G44" s="579"/>
      <c r="H44" s="579"/>
      <c r="I44" s="579"/>
      <c r="J44" s="579"/>
      <c r="K44" s="12"/>
      <c r="L44" s="579"/>
      <c r="M44" s="579"/>
      <c r="N44" s="579"/>
      <c r="O44" s="579"/>
      <c r="P44" s="579"/>
      <c r="Q44" s="579"/>
      <c r="R44" s="12"/>
      <c r="S44" s="582"/>
    </row>
    <row r="45" spans="1:19" s="5" customFormat="1" ht="15">
      <c r="A45" s="285"/>
      <c r="B45" s="286"/>
      <c r="C45" s="287"/>
      <c r="D45" s="288"/>
      <c r="E45" s="28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85"/>
      <c r="B46" s="289"/>
      <c r="C46" s="290"/>
      <c r="D46" s="291"/>
      <c r="E46" s="29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85"/>
      <c r="B47" s="299"/>
      <c r="C47" s="269"/>
      <c r="D47" s="300"/>
      <c r="E47" s="30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85"/>
      <c r="B48" s="299"/>
      <c r="C48" s="269"/>
      <c r="D48" s="300"/>
      <c r="E48" s="30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85"/>
      <c r="B49" s="299"/>
      <c r="C49" s="269"/>
      <c r="D49" s="300"/>
      <c r="E49" s="30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85"/>
      <c r="B50" s="299"/>
      <c r="C50" s="269"/>
      <c r="D50" s="300"/>
      <c r="E50" s="30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85"/>
      <c r="B51" s="299"/>
      <c r="C51" s="269"/>
      <c r="D51" s="300"/>
      <c r="E51" s="30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85"/>
      <c r="B52" s="299"/>
      <c r="C52" s="269"/>
      <c r="D52" s="300"/>
      <c r="E52" s="30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85"/>
      <c r="B53" s="299"/>
      <c r="C53" s="269"/>
      <c r="D53" s="300"/>
      <c r="E53" s="30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85"/>
      <c r="B54" s="299"/>
      <c r="C54" s="269"/>
      <c r="D54" s="300"/>
      <c r="E54" s="30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85"/>
      <c r="B55" s="299"/>
      <c r="C55" s="269"/>
      <c r="D55" s="300"/>
      <c r="E55" s="30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85"/>
      <c r="B56" s="303"/>
      <c r="C56" s="304"/>
      <c r="D56" s="304"/>
      <c r="E56" s="30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580"/>
      <c r="B57" s="580"/>
      <c r="C57" s="580"/>
      <c r="D57" s="580"/>
      <c r="E57" s="580"/>
      <c r="F57" s="580"/>
      <c r="G57" s="580"/>
      <c r="H57" s="580"/>
      <c r="I57" s="580"/>
      <c r="J57" s="580"/>
      <c r="K57" s="580"/>
      <c r="L57" s="9"/>
      <c r="M57" s="9"/>
      <c r="N57" s="9"/>
      <c r="O57" s="9"/>
      <c r="P57" s="9"/>
      <c r="Q57" s="9"/>
      <c r="R57" s="9"/>
      <c r="S57" s="581"/>
    </row>
    <row r="58" spans="1:19" s="5" customFormat="1" ht="18.75">
      <c r="A58" s="279"/>
      <c r="B58" s="280"/>
      <c r="C58" s="281"/>
      <c r="D58" s="282"/>
      <c r="E58" s="283"/>
      <c r="F58" s="583"/>
      <c r="G58" s="583"/>
      <c r="H58" s="583"/>
      <c r="I58" s="583"/>
      <c r="J58" s="583"/>
      <c r="K58" s="10"/>
      <c r="L58" s="583"/>
      <c r="M58" s="583"/>
      <c r="N58" s="583"/>
      <c r="O58" s="583"/>
      <c r="P58" s="583"/>
      <c r="Q58" s="583"/>
      <c r="R58" s="10"/>
      <c r="S58" s="582"/>
    </row>
    <row r="59" spans="1:19" s="5" customFormat="1" ht="12.75">
      <c r="A59" s="279"/>
      <c r="B59" s="11"/>
      <c r="C59" s="282"/>
      <c r="D59" s="584"/>
      <c r="E59" s="585"/>
      <c r="F59" s="585"/>
      <c r="G59" s="585"/>
      <c r="H59" s="585"/>
      <c r="I59" s="585"/>
      <c r="J59" s="585"/>
      <c r="K59" s="11"/>
      <c r="L59" s="584"/>
      <c r="M59" s="582"/>
      <c r="N59" s="582"/>
      <c r="O59" s="582"/>
      <c r="P59" s="582"/>
      <c r="Q59" s="582"/>
      <c r="R59" s="11"/>
      <c r="S59" s="582"/>
    </row>
    <row r="60" spans="1:19" s="5" customFormat="1" ht="12.75">
      <c r="A60" s="279"/>
      <c r="B60" s="11"/>
      <c r="C60" s="282"/>
      <c r="D60" s="282"/>
      <c r="E60" s="283"/>
      <c r="F60" s="579"/>
      <c r="G60" s="579"/>
      <c r="H60" s="579"/>
      <c r="I60" s="579"/>
      <c r="J60" s="579"/>
      <c r="K60" s="12"/>
      <c r="L60" s="579"/>
      <c r="M60" s="579"/>
      <c r="N60" s="579"/>
      <c r="O60" s="579"/>
      <c r="P60" s="579"/>
      <c r="Q60" s="579"/>
      <c r="R60" s="12"/>
      <c r="S60" s="582"/>
    </row>
    <row r="61" spans="1:19" s="5" customFormat="1" ht="12.75">
      <c r="A61" s="279"/>
      <c r="B61" s="11"/>
      <c r="C61" s="282"/>
      <c r="D61" s="282"/>
      <c r="E61" s="283"/>
      <c r="F61" s="579"/>
      <c r="G61" s="579"/>
      <c r="H61" s="579"/>
      <c r="I61" s="579"/>
      <c r="J61" s="579"/>
      <c r="K61" s="12"/>
      <c r="L61" s="579"/>
      <c r="M61" s="579"/>
      <c r="N61" s="579"/>
      <c r="O61" s="579"/>
      <c r="P61" s="579"/>
      <c r="Q61" s="579"/>
      <c r="R61" s="12"/>
      <c r="S61" s="582"/>
    </row>
    <row r="62" spans="1:19" s="5" customFormat="1" ht="15">
      <c r="A62" s="285"/>
      <c r="B62" s="286"/>
      <c r="C62" s="287"/>
      <c r="D62" s="288"/>
      <c r="E62" s="28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85"/>
      <c r="B63" s="289"/>
      <c r="C63" s="290"/>
      <c r="D63" s="291"/>
      <c r="E63" s="29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85"/>
      <c r="B64" s="305"/>
      <c r="C64" s="169"/>
      <c r="D64" s="300"/>
      <c r="E64" s="30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85"/>
      <c r="B65" s="305"/>
      <c r="C65" s="169"/>
      <c r="D65" s="300"/>
      <c r="E65" s="30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85"/>
      <c r="B66" s="305"/>
      <c r="C66" s="169"/>
      <c r="D66" s="300"/>
      <c r="E66" s="30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85"/>
      <c r="B67" s="305"/>
      <c r="C67" s="169"/>
      <c r="D67" s="300"/>
      <c r="E67" s="30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85"/>
      <c r="B68" s="305"/>
      <c r="C68" s="169"/>
      <c r="D68" s="270"/>
      <c r="E68" s="292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85"/>
      <c r="B69" s="301"/>
      <c r="C69" s="302"/>
      <c r="D69" s="302"/>
      <c r="E69" s="300"/>
    </row>
    <row r="70" spans="1:2" s="5" customFormat="1" ht="12.75">
      <c r="A70" s="285"/>
      <c r="B70" s="284"/>
    </row>
    <row r="71" spans="1:19" s="5" customFormat="1" ht="12.75">
      <c r="A71" s="580"/>
      <c r="B71" s="580"/>
      <c r="C71" s="580"/>
      <c r="D71" s="580"/>
      <c r="E71" s="580"/>
      <c r="F71" s="580"/>
      <c r="G71" s="580"/>
      <c r="H71" s="580"/>
      <c r="I71" s="580"/>
      <c r="J71" s="580"/>
      <c r="K71" s="580"/>
      <c r="L71" s="9"/>
      <c r="M71" s="9"/>
      <c r="N71" s="9"/>
      <c r="O71" s="9"/>
      <c r="P71" s="9"/>
      <c r="Q71" s="9"/>
      <c r="R71" s="9"/>
      <c r="S71" s="581"/>
    </row>
    <row r="72" spans="1:19" s="5" customFormat="1" ht="18.75">
      <c r="A72" s="279"/>
      <c r="B72" s="280"/>
      <c r="C72" s="281"/>
      <c r="D72" s="282"/>
      <c r="E72" s="283"/>
      <c r="F72" s="583"/>
      <c r="G72" s="583"/>
      <c r="H72" s="583"/>
      <c r="I72" s="583"/>
      <c r="J72" s="583"/>
      <c r="K72" s="10"/>
      <c r="L72" s="583"/>
      <c r="M72" s="583"/>
      <c r="N72" s="583"/>
      <c r="O72" s="583"/>
      <c r="P72" s="583"/>
      <c r="Q72" s="583"/>
      <c r="R72" s="10"/>
      <c r="S72" s="582"/>
    </row>
    <row r="73" spans="1:19" s="5" customFormat="1" ht="12.75">
      <c r="A73" s="279"/>
      <c r="B73" s="11"/>
      <c r="C73" s="282"/>
      <c r="D73" s="584"/>
      <c r="E73" s="585"/>
      <c r="F73" s="585"/>
      <c r="G73" s="585"/>
      <c r="H73" s="585"/>
      <c r="I73" s="585"/>
      <c r="J73" s="585"/>
      <c r="K73" s="11"/>
      <c r="L73" s="584"/>
      <c r="M73" s="582"/>
      <c r="N73" s="582"/>
      <c r="O73" s="582"/>
      <c r="P73" s="582"/>
      <c r="Q73" s="582"/>
      <c r="R73" s="11"/>
      <c r="S73" s="582"/>
    </row>
    <row r="74" spans="1:19" s="5" customFormat="1" ht="12.75">
      <c r="A74" s="279"/>
      <c r="B74" s="11"/>
      <c r="C74" s="282"/>
      <c r="D74" s="282"/>
      <c r="E74" s="283"/>
      <c r="F74" s="579"/>
      <c r="G74" s="579"/>
      <c r="H74" s="579"/>
      <c r="I74" s="579"/>
      <c r="J74" s="579"/>
      <c r="K74" s="12"/>
      <c r="L74" s="579"/>
      <c r="M74" s="579"/>
      <c r="N74" s="579"/>
      <c r="O74" s="579"/>
      <c r="P74" s="579"/>
      <c r="Q74" s="579"/>
      <c r="R74" s="12"/>
      <c r="S74" s="582"/>
    </row>
    <row r="75" spans="1:19" s="5" customFormat="1" ht="12.75">
      <c r="A75" s="279"/>
      <c r="B75" s="11"/>
      <c r="C75" s="282"/>
      <c r="D75" s="282"/>
      <c r="E75" s="283"/>
      <c r="F75" s="579"/>
      <c r="G75" s="579"/>
      <c r="H75" s="579"/>
      <c r="I75" s="579"/>
      <c r="J75" s="579"/>
      <c r="K75" s="12"/>
      <c r="L75" s="579"/>
      <c r="M75" s="579"/>
      <c r="N75" s="579"/>
      <c r="O75" s="579"/>
      <c r="P75" s="579"/>
      <c r="Q75" s="579"/>
      <c r="R75" s="12"/>
      <c r="S75" s="582"/>
    </row>
    <row r="76" spans="1:19" s="5" customFormat="1" ht="15">
      <c r="A76" s="285"/>
      <c r="B76" s="286"/>
      <c r="C76" s="287"/>
      <c r="D76" s="288"/>
      <c r="E76" s="28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85"/>
      <c r="B77" s="289"/>
      <c r="C77" s="290"/>
      <c r="D77" s="291"/>
      <c r="E77" s="290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85"/>
      <c r="B78" s="305"/>
      <c r="C78" s="169"/>
      <c r="D78" s="300"/>
      <c r="E78" s="300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85"/>
      <c r="B79" s="305"/>
      <c r="C79" s="169"/>
      <c r="D79" s="300"/>
      <c r="E79" s="300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85"/>
      <c r="B80" s="305"/>
      <c r="C80" s="169"/>
      <c r="D80" s="300"/>
      <c r="E80" s="30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85"/>
      <c r="B81" s="305"/>
      <c r="C81" s="169"/>
      <c r="D81" s="300"/>
      <c r="E81" s="300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85"/>
      <c r="B82" s="305"/>
      <c r="C82" s="169"/>
      <c r="D82" s="270"/>
      <c r="E82" s="292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85"/>
      <c r="B83" s="301"/>
      <c r="C83" s="302"/>
      <c r="D83" s="302"/>
      <c r="E83" s="300"/>
    </row>
    <row r="84" spans="1:5" s="5" customFormat="1" ht="141.75" customHeight="1">
      <c r="A84" s="285"/>
      <c r="B84" s="301"/>
      <c r="C84" s="302"/>
      <c r="D84" s="302"/>
      <c r="E84" s="300"/>
    </row>
    <row r="85" spans="1:5" s="5" customFormat="1" ht="12.75">
      <c r="A85" s="285"/>
      <c r="B85" s="301"/>
      <c r="C85" s="302"/>
      <c r="D85" s="302"/>
      <c r="E85" s="300"/>
    </row>
    <row r="86" spans="1:5" s="5" customFormat="1" ht="18.75">
      <c r="A86" s="285"/>
      <c r="B86" s="303"/>
      <c r="C86" s="304"/>
      <c r="D86" s="304"/>
      <c r="E86" s="304"/>
    </row>
    <row r="87" spans="1:19" s="5" customFormat="1" ht="12.75">
      <c r="A87" s="580"/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9"/>
      <c r="M87" s="9"/>
      <c r="N87" s="9"/>
      <c r="O87" s="9"/>
      <c r="P87" s="9"/>
      <c r="Q87" s="9"/>
      <c r="R87" s="9"/>
      <c r="S87" s="581"/>
    </row>
    <row r="88" spans="1:19" s="5" customFormat="1" ht="18.75">
      <c r="A88" s="279"/>
      <c r="B88" s="280"/>
      <c r="C88" s="281"/>
      <c r="D88" s="282"/>
      <c r="E88" s="283"/>
      <c r="F88" s="583"/>
      <c r="G88" s="583"/>
      <c r="H88" s="583"/>
      <c r="I88" s="583"/>
      <c r="J88" s="583"/>
      <c r="K88" s="10"/>
      <c r="L88" s="583"/>
      <c r="M88" s="583"/>
      <c r="N88" s="583"/>
      <c r="O88" s="583"/>
      <c r="P88" s="583"/>
      <c r="Q88" s="583"/>
      <c r="R88" s="10"/>
      <c r="S88" s="582"/>
    </row>
    <row r="89" spans="1:19" s="5" customFormat="1" ht="12.75">
      <c r="A89" s="279"/>
      <c r="B89" s="11"/>
      <c r="C89" s="282"/>
      <c r="D89" s="584"/>
      <c r="E89" s="585"/>
      <c r="F89" s="585"/>
      <c r="G89" s="585"/>
      <c r="H89" s="585"/>
      <c r="I89" s="585"/>
      <c r="J89" s="585"/>
      <c r="K89" s="11"/>
      <c r="L89" s="584"/>
      <c r="M89" s="582"/>
      <c r="N89" s="582"/>
      <c r="O89" s="582"/>
      <c r="P89" s="582"/>
      <c r="Q89" s="582"/>
      <c r="R89" s="11"/>
      <c r="S89" s="582"/>
    </row>
    <row r="90" spans="1:19" s="5" customFormat="1" ht="12.75">
      <c r="A90" s="279"/>
      <c r="B90" s="11"/>
      <c r="C90" s="282"/>
      <c r="D90" s="282"/>
      <c r="E90" s="283"/>
      <c r="F90" s="579"/>
      <c r="G90" s="579"/>
      <c r="H90" s="579"/>
      <c r="I90" s="579"/>
      <c r="J90" s="579"/>
      <c r="K90" s="12"/>
      <c r="L90" s="579"/>
      <c r="M90" s="579"/>
      <c r="N90" s="579"/>
      <c r="O90" s="579"/>
      <c r="P90" s="579"/>
      <c r="Q90" s="579"/>
      <c r="R90" s="12"/>
      <c r="S90" s="582"/>
    </row>
    <row r="91" spans="1:19" s="5" customFormat="1" ht="12.75">
      <c r="A91" s="279"/>
      <c r="B91" s="11"/>
      <c r="C91" s="282"/>
      <c r="D91" s="282"/>
      <c r="E91" s="283"/>
      <c r="F91" s="579"/>
      <c r="G91" s="579"/>
      <c r="H91" s="579"/>
      <c r="I91" s="579"/>
      <c r="J91" s="579"/>
      <c r="K91" s="12"/>
      <c r="L91" s="579"/>
      <c r="M91" s="579"/>
      <c r="N91" s="579"/>
      <c r="O91" s="579"/>
      <c r="P91" s="579"/>
      <c r="Q91" s="579"/>
      <c r="R91" s="12"/>
      <c r="S91" s="582"/>
    </row>
    <row r="92" spans="1:19" s="5" customFormat="1" ht="15">
      <c r="A92" s="285"/>
      <c r="B92" s="286"/>
      <c r="C92" s="287"/>
      <c r="D92" s="288"/>
      <c r="E92" s="28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85"/>
      <c r="B93" s="289"/>
      <c r="C93" s="290"/>
      <c r="D93" s="291"/>
      <c r="E93" s="290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85"/>
      <c r="B94" s="299"/>
      <c r="C94" s="269"/>
      <c r="D94" s="300"/>
      <c r="E94" s="300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85"/>
      <c r="B95" s="299"/>
      <c r="C95" s="269"/>
      <c r="D95" s="300"/>
      <c r="E95" s="300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85"/>
      <c r="B96" s="299"/>
      <c r="C96" s="269"/>
      <c r="D96" s="300"/>
      <c r="E96" s="300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85"/>
      <c r="B97" s="299"/>
      <c r="C97" s="269"/>
      <c r="D97" s="300"/>
      <c r="E97" s="300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85"/>
      <c r="B98" s="299"/>
      <c r="C98" s="269"/>
      <c r="D98" s="300"/>
      <c r="E98" s="300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85"/>
      <c r="B99" s="188"/>
      <c r="C99" s="169"/>
      <c r="D99" s="291"/>
      <c r="E99" s="29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85"/>
      <c r="B100" s="188"/>
      <c r="C100" s="169"/>
      <c r="D100" s="291"/>
      <c r="E100" s="29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85"/>
      <c r="B101" s="284"/>
      <c r="E101" s="291"/>
    </row>
    <row r="102" spans="1:19" s="5" customFormat="1" ht="12.75">
      <c r="A102" s="580"/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9"/>
      <c r="M102" s="9"/>
      <c r="N102" s="9"/>
      <c r="O102" s="9"/>
      <c r="P102" s="9"/>
      <c r="Q102" s="9"/>
      <c r="R102" s="9"/>
      <c r="S102" s="581"/>
    </row>
    <row r="103" spans="1:19" s="5" customFormat="1" ht="18.75">
      <c r="A103" s="279"/>
      <c r="B103" s="280"/>
      <c r="C103" s="281"/>
      <c r="D103" s="282"/>
      <c r="E103" s="283"/>
      <c r="F103" s="583"/>
      <c r="G103" s="583"/>
      <c r="H103" s="583"/>
      <c r="I103" s="583"/>
      <c r="J103" s="583"/>
      <c r="K103" s="10"/>
      <c r="L103" s="583"/>
      <c r="M103" s="583"/>
      <c r="N103" s="583"/>
      <c r="O103" s="583"/>
      <c r="P103" s="583"/>
      <c r="Q103" s="583"/>
      <c r="R103" s="10"/>
      <c r="S103" s="582"/>
    </row>
    <row r="104" spans="1:19" s="5" customFormat="1" ht="12.75">
      <c r="A104" s="279"/>
      <c r="B104" s="11"/>
      <c r="C104" s="282"/>
      <c r="D104" s="584"/>
      <c r="E104" s="585"/>
      <c r="F104" s="585"/>
      <c r="G104" s="585"/>
      <c r="H104" s="585"/>
      <c r="I104" s="585"/>
      <c r="J104" s="585"/>
      <c r="K104" s="11"/>
      <c r="L104" s="584"/>
      <c r="M104" s="582"/>
      <c r="N104" s="582"/>
      <c r="O104" s="582"/>
      <c r="P104" s="582"/>
      <c r="Q104" s="582"/>
      <c r="R104" s="11"/>
      <c r="S104" s="582"/>
    </row>
    <row r="105" spans="1:19" s="5" customFormat="1" ht="12.75">
      <c r="A105" s="279"/>
      <c r="B105" s="11"/>
      <c r="C105" s="282"/>
      <c r="D105" s="282"/>
      <c r="E105" s="283"/>
      <c r="F105" s="579"/>
      <c r="G105" s="579"/>
      <c r="H105" s="579"/>
      <c r="I105" s="579"/>
      <c r="J105" s="579"/>
      <c r="K105" s="12"/>
      <c r="L105" s="579"/>
      <c r="M105" s="579"/>
      <c r="N105" s="579"/>
      <c r="O105" s="579"/>
      <c r="P105" s="579"/>
      <c r="Q105" s="579"/>
      <c r="R105" s="12"/>
      <c r="S105" s="582"/>
    </row>
    <row r="106" spans="1:19" s="5" customFormat="1" ht="12.75">
      <c r="A106" s="279"/>
      <c r="B106" s="11"/>
      <c r="C106" s="282"/>
      <c r="D106" s="282"/>
      <c r="E106" s="283"/>
      <c r="F106" s="579"/>
      <c r="G106" s="579"/>
      <c r="H106" s="579"/>
      <c r="I106" s="579"/>
      <c r="J106" s="579"/>
      <c r="K106" s="12"/>
      <c r="L106" s="579"/>
      <c r="M106" s="579"/>
      <c r="N106" s="579"/>
      <c r="O106" s="579"/>
      <c r="P106" s="579"/>
      <c r="Q106" s="579"/>
      <c r="R106" s="12"/>
      <c r="S106" s="582"/>
    </row>
    <row r="107" spans="1:19" s="5" customFormat="1" ht="15">
      <c r="A107" s="285"/>
      <c r="B107" s="286"/>
      <c r="C107" s="287"/>
      <c r="D107" s="288"/>
      <c r="E107" s="288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85"/>
      <c r="B108" s="289"/>
      <c r="C108" s="290"/>
      <c r="D108" s="291"/>
      <c r="E108" s="290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85"/>
      <c r="B109" s="299"/>
      <c r="C109" s="269"/>
      <c r="D109" s="300"/>
      <c r="E109" s="300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85"/>
      <c r="B110" s="299"/>
      <c r="C110" s="269"/>
      <c r="D110" s="300"/>
      <c r="E110" s="300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85"/>
      <c r="B111" s="299"/>
      <c r="C111" s="269"/>
      <c r="D111" s="300"/>
      <c r="E111" s="300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85"/>
      <c r="B112" s="299"/>
      <c r="C112" s="269"/>
      <c r="D112" s="300"/>
      <c r="E112" s="300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85"/>
      <c r="B113" s="299"/>
      <c r="C113" s="269"/>
      <c r="D113" s="300"/>
      <c r="E113" s="300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85"/>
      <c r="B114" s="299"/>
      <c r="C114" s="269"/>
      <c r="D114" s="300"/>
      <c r="E114" s="300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85"/>
      <c r="B115" s="299"/>
      <c r="C115" s="269"/>
      <c r="D115" s="300"/>
      <c r="E115" s="300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03"/>
      <c r="B116" s="304"/>
      <c r="C116" s="304"/>
      <c r="D116" s="304"/>
      <c r="E116" s="304"/>
    </row>
    <row r="117" spans="1:19" s="5" customFormat="1" ht="12.75">
      <c r="A117" s="580"/>
      <c r="B117" s="580"/>
      <c r="C117" s="580"/>
      <c r="D117" s="580"/>
      <c r="E117" s="580"/>
      <c r="F117" s="580"/>
      <c r="G117" s="580"/>
      <c r="H117" s="580"/>
      <c r="I117" s="580"/>
      <c r="J117" s="580"/>
      <c r="K117" s="580"/>
      <c r="L117" s="9"/>
      <c r="M117" s="9"/>
      <c r="N117" s="9"/>
      <c r="O117" s="9"/>
      <c r="P117" s="9"/>
      <c r="Q117" s="9"/>
      <c r="R117" s="9"/>
      <c r="S117" s="581"/>
    </row>
    <row r="118" spans="1:19" s="5" customFormat="1" ht="18.75">
      <c r="A118" s="279"/>
      <c r="B118" s="280"/>
      <c r="C118" s="281"/>
      <c r="D118" s="282"/>
      <c r="E118" s="283"/>
      <c r="F118" s="583"/>
      <c r="G118" s="583"/>
      <c r="H118" s="583"/>
      <c r="I118" s="583"/>
      <c r="J118" s="583"/>
      <c r="K118" s="10"/>
      <c r="L118" s="583"/>
      <c r="M118" s="583"/>
      <c r="N118" s="583"/>
      <c r="O118" s="583"/>
      <c r="P118" s="583"/>
      <c r="Q118" s="583"/>
      <c r="R118" s="10"/>
      <c r="S118" s="582"/>
    </row>
    <row r="119" spans="1:19" s="5" customFormat="1" ht="12.75">
      <c r="A119" s="279"/>
      <c r="B119" s="11"/>
      <c r="C119" s="282"/>
      <c r="D119" s="584"/>
      <c r="E119" s="585"/>
      <c r="F119" s="585"/>
      <c r="G119" s="585"/>
      <c r="H119" s="585"/>
      <c r="I119" s="585"/>
      <c r="J119" s="585"/>
      <c r="K119" s="11"/>
      <c r="L119" s="584"/>
      <c r="M119" s="582"/>
      <c r="N119" s="582"/>
      <c r="O119" s="582"/>
      <c r="P119" s="582"/>
      <c r="Q119" s="582"/>
      <c r="R119" s="11"/>
      <c r="S119" s="582"/>
    </row>
    <row r="120" spans="1:19" s="5" customFormat="1" ht="12.75">
      <c r="A120" s="279"/>
      <c r="B120" s="11"/>
      <c r="C120" s="282"/>
      <c r="D120" s="282"/>
      <c r="E120" s="283"/>
      <c r="F120" s="579"/>
      <c r="G120" s="579"/>
      <c r="H120" s="579"/>
      <c r="I120" s="579"/>
      <c r="J120" s="579"/>
      <c r="K120" s="12"/>
      <c r="L120" s="579"/>
      <c r="M120" s="579"/>
      <c r="N120" s="579"/>
      <c r="O120" s="579"/>
      <c r="P120" s="579"/>
      <c r="Q120" s="579"/>
      <c r="R120" s="12"/>
      <c r="S120" s="582"/>
    </row>
    <row r="121" spans="1:19" s="5" customFormat="1" ht="12.75">
      <c r="A121" s="279"/>
      <c r="B121" s="11"/>
      <c r="C121" s="282"/>
      <c r="D121" s="282"/>
      <c r="E121" s="283"/>
      <c r="F121" s="579"/>
      <c r="G121" s="579"/>
      <c r="H121" s="579"/>
      <c r="I121" s="579"/>
      <c r="J121" s="579"/>
      <c r="K121" s="12"/>
      <c r="L121" s="579"/>
      <c r="M121" s="579"/>
      <c r="N121" s="579"/>
      <c r="O121" s="579"/>
      <c r="P121" s="579"/>
      <c r="Q121" s="579"/>
      <c r="R121" s="12"/>
      <c r="S121" s="582"/>
    </row>
    <row r="122" spans="1:19" s="5" customFormat="1" ht="15">
      <c r="A122" s="285"/>
      <c r="B122" s="286"/>
      <c r="C122" s="287"/>
      <c r="D122" s="288"/>
      <c r="E122" s="288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85"/>
      <c r="B123" s="289"/>
      <c r="C123" s="290"/>
      <c r="D123" s="291"/>
      <c r="E123" s="290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85"/>
      <c r="B124" s="299"/>
      <c r="C124" s="269"/>
      <c r="D124" s="300"/>
      <c r="E124" s="300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85"/>
      <c r="B125" s="299"/>
      <c r="C125" s="269"/>
      <c r="D125" s="300"/>
      <c r="E125" s="300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85"/>
      <c r="B126" s="188"/>
      <c r="C126" s="169"/>
      <c r="D126" s="291"/>
      <c r="E126" s="29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85"/>
      <c r="B127" s="188"/>
      <c r="C127" s="169"/>
      <c r="D127" s="291"/>
      <c r="E127" s="29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85"/>
      <c r="B128" s="299"/>
      <c r="C128" s="269"/>
      <c r="D128" s="300"/>
      <c r="E128" s="300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85"/>
      <c r="B129" s="284"/>
    </row>
    <row r="130" spans="1:2" s="5" customFormat="1" ht="12.75">
      <c r="A130" s="285"/>
      <c r="B130" s="284"/>
    </row>
    <row r="131" spans="1:2" s="5" customFormat="1" ht="12.75">
      <c r="A131" s="285"/>
      <c r="B131" s="284"/>
    </row>
    <row r="132" spans="1:19" s="5" customFormat="1" ht="12.75">
      <c r="A132" s="580"/>
      <c r="B132" s="580"/>
      <c r="C132" s="580"/>
      <c r="D132" s="580"/>
      <c r="E132" s="580"/>
      <c r="F132" s="580"/>
      <c r="G132" s="580"/>
      <c r="H132" s="580"/>
      <c r="I132" s="580"/>
      <c r="J132" s="580"/>
      <c r="K132" s="580"/>
      <c r="L132" s="9"/>
      <c r="M132" s="9"/>
      <c r="N132" s="9"/>
      <c r="O132" s="9"/>
      <c r="P132" s="9"/>
      <c r="Q132" s="9"/>
      <c r="R132" s="9"/>
      <c r="S132" s="581"/>
    </row>
    <row r="133" spans="1:19" s="5" customFormat="1" ht="18.75">
      <c r="A133" s="279"/>
      <c r="B133" s="280"/>
      <c r="C133" s="281"/>
      <c r="D133" s="282"/>
      <c r="E133" s="283"/>
      <c r="F133" s="583"/>
      <c r="G133" s="583"/>
      <c r="H133" s="583"/>
      <c r="I133" s="583"/>
      <c r="J133" s="583"/>
      <c r="K133" s="10"/>
      <c r="L133" s="583"/>
      <c r="M133" s="583"/>
      <c r="N133" s="583"/>
      <c r="O133" s="583"/>
      <c r="P133" s="583"/>
      <c r="Q133" s="583"/>
      <c r="R133" s="10"/>
      <c r="S133" s="582"/>
    </row>
    <row r="134" spans="1:19" s="5" customFormat="1" ht="12.75">
      <c r="A134" s="279"/>
      <c r="B134" s="11"/>
      <c r="C134" s="282"/>
      <c r="D134" s="584"/>
      <c r="E134" s="585"/>
      <c r="F134" s="585"/>
      <c r="G134" s="585"/>
      <c r="H134" s="585"/>
      <c r="I134" s="585"/>
      <c r="J134" s="585"/>
      <c r="K134" s="11"/>
      <c r="L134" s="584"/>
      <c r="M134" s="582"/>
      <c r="N134" s="582"/>
      <c r="O134" s="582"/>
      <c r="P134" s="582"/>
      <c r="Q134" s="582"/>
      <c r="R134" s="11"/>
      <c r="S134" s="582"/>
    </row>
    <row r="135" spans="1:19" s="5" customFormat="1" ht="12.75">
      <c r="A135" s="279"/>
      <c r="B135" s="11"/>
      <c r="C135" s="282"/>
      <c r="D135" s="282"/>
      <c r="E135" s="283"/>
      <c r="F135" s="579"/>
      <c r="G135" s="579"/>
      <c r="H135" s="579"/>
      <c r="I135" s="579"/>
      <c r="J135" s="579"/>
      <c r="K135" s="12"/>
      <c r="L135" s="579"/>
      <c r="M135" s="579"/>
      <c r="N135" s="579"/>
      <c r="O135" s="579"/>
      <c r="P135" s="579"/>
      <c r="Q135" s="579"/>
      <c r="R135" s="12"/>
      <c r="S135" s="582"/>
    </row>
    <row r="136" spans="1:19" s="5" customFormat="1" ht="12.75">
      <c r="A136" s="279"/>
      <c r="B136" s="11"/>
      <c r="C136" s="282"/>
      <c r="D136" s="282"/>
      <c r="E136" s="283"/>
      <c r="F136" s="579"/>
      <c r="G136" s="579"/>
      <c r="H136" s="579"/>
      <c r="I136" s="579"/>
      <c r="J136" s="579"/>
      <c r="K136" s="12"/>
      <c r="L136" s="579"/>
      <c r="M136" s="579"/>
      <c r="N136" s="579"/>
      <c r="O136" s="579"/>
      <c r="P136" s="579"/>
      <c r="Q136" s="579"/>
      <c r="R136" s="12"/>
      <c r="S136" s="582"/>
    </row>
    <row r="137" spans="1:19" s="5" customFormat="1" ht="15">
      <c r="A137" s="285"/>
      <c r="B137" s="286"/>
      <c r="C137" s="287"/>
      <c r="D137" s="288"/>
      <c r="E137" s="288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85"/>
      <c r="B138" s="289"/>
      <c r="C138" s="290"/>
      <c r="D138" s="291"/>
      <c r="E138" s="290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85"/>
      <c r="B139" s="299"/>
      <c r="C139" s="269"/>
      <c r="D139" s="300"/>
      <c r="E139" s="300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85"/>
      <c r="B140" s="299"/>
      <c r="C140" s="269"/>
      <c r="D140" s="300"/>
      <c r="E140" s="30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85"/>
      <c r="B141" s="188"/>
      <c r="C141" s="169"/>
      <c r="D141" s="291"/>
      <c r="E141" s="29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85"/>
      <c r="B142" s="188"/>
      <c r="C142" s="169"/>
      <c r="D142" s="291"/>
      <c r="E142" s="29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85"/>
      <c r="B143" s="299"/>
      <c r="C143" s="269"/>
      <c r="D143" s="300"/>
      <c r="E143" s="300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85"/>
      <c r="B144" s="284"/>
    </row>
    <row r="145" spans="1:2" s="5" customFormat="1" ht="222" customHeight="1">
      <c r="A145" s="285"/>
      <c r="B145" s="284"/>
    </row>
    <row r="146" spans="1:2" s="5" customFormat="1" ht="12.75">
      <c r="A146" s="285"/>
      <c r="B146" s="284"/>
    </row>
    <row r="147" spans="1:5" s="5" customFormat="1" ht="18.75">
      <c r="A147" s="303"/>
      <c r="B147" s="304"/>
      <c r="C147" s="304"/>
      <c r="D147" s="304"/>
      <c r="E147" s="304"/>
    </row>
    <row r="148" spans="1:19" s="5" customFormat="1" ht="12.75">
      <c r="A148" s="580"/>
      <c r="B148" s="580"/>
      <c r="C148" s="580"/>
      <c r="D148" s="580"/>
      <c r="E148" s="580"/>
      <c r="F148" s="580"/>
      <c r="G148" s="580"/>
      <c r="H148" s="580"/>
      <c r="I148" s="580"/>
      <c r="J148" s="580"/>
      <c r="K148" s="580"/>
      <c r="L148" s="9"/>
      <c r="M148" s="9"/>
      <c r="N148" s="9"/>
      <c r="O148" s="9"/>
      <c r="P148" s="9"/>
      <c r="Q148" s="9"/>
      <c r="R148" s="9"/>
      <c r="S148" s="581"/>
    </row>
    <row r="149" spans="1:19" s="5" customFormat="1" ht="18.75">
      <c r="A149" s="279"/>
      <c r="B149" s="280"/>
      <c r="C149" s="281"/>
      <c r="D149" s="282"/>
      <c r="E149" s="283"/>
      <c r="F149" s="583"/>
      <c r="G149" s="583"/>
      <c r="H149" s="583"/>
      <c r="I149" s="583"/>
      <c r="J149" s="583"/>
      <c r="K149" s="10"/>
      <c r="L149" s="583"/>
      <c r="M149" s="583"/>
      <c r="N149" s="583"/>
      <c r="O149" s="583"/>
      <c r="P149" s="583"/>
      <c r="Q149" s="583"/>
      <c r="R149" s="10"/>
      <c r="S149" s="582"/>
    </row>
    <row r="150" spans="1:19" s="5" customFormat="1" ht="12.75">
      <c r="A150" s="279"/>
      <c r="B150" s="11"/>
      <c r="C150" s="282"/>
      <c r="D150" s="584"/>
      <c r="E150" s="585"/>
      <c r="F150" s="585"/>
      <c r="G150" s="585"/>
      <c r="H150" s="585"/>
      <c r="I150" s="585"/>
      <c r="J150" s="585"/>
      <c r="K150" s="11"/>
      <c r="L150" s="584"/>
      <c r="M150" s="582"/>
      <c r="N150" s="582"/>
      <c r="O150" s="582"/>
      <c r="P150" s="582"/>
      <c r="Q150" s="582"/>
      <c r="R150" s="11"/>
      <c r="S150" s="582"/>
    </row>
    <row r="151" spans="1:19" s="5" customFormat="1" ht="12.75">
      <c r="A151" s="279"/>
      <c r="B151" s="11"/>
      <c r="C151" s="282"/>
      <c r="D151" s="282"/>
      <c r="E151" s="283"/>
      <c r="F151" s="579"/>
      <c r="G151" s="579"/>
      <c r="H151" s="579"/>
      <c r="I151" s="579"/>
      <c r="J151" s="579"/>
      <c r="K151" s="12"/>
      <c r="L151" s="579"/>
      <c r="M151" s="579"/>
      <c r="N151" s="579"/>
      <c r="O151" s="579"/>
      <c r="P151" s="579"/>
      <c r="Q151" s="579"/>
      <c r="R151" s="12"/>
      <c r="S151" s="582"/>
    </row>
    <row r="152" spans="1:19" s="5" customFormat="1" ht="12.75">
      <c r="A152" s="279"/>
      <c r="B152" s="11"/>
      <c r="C152" s="282"/>
      <c r="D152" s="282"/>
      <c r="E152" s="283"/>
      <c r="F152" s="579"/>
      <c r="G152" s="579"/>
      <c r="H152" s="579"/>
      <c r="I152" s="579"/>
      <c r="J152" s="579"/>
      <c r="K152" s="12"/>
      <c r="L152" s="579"/>
      <c r="M152" s="579"/>
      <c r="N152" s="579"/>
      <c r="O152" s="579"/>
      <c r="P152" s="579"/>
      <c r="Q152" s="579"/>
      <c r="R152" s="12"/>
      <c r="S152" s="582"/>
    </row>
    <row r="153" spans="1:19" s="5" customFormat="1" ht="15">
      <c r="A153" s="285"/>
      <c r="B153" s="286"/>
      <c r="C153" s="287"/>
      <c r="D153" s="288"/>
      <c r="E153" s="288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85"/>
      <c r="B154" s="289"/>
      <c r="C154" s="290"/>
      <c r="D154" s="291"/>
      <c r="E154" s="290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85"/>
      <c r="B155" s="299"/>
      <c r="C155" s="269"/>
      <c r="D155" s="300"/>
      <c r="E155" s="300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85"/>
      <c r="B156" s="188"/>
      <c r="C156" s="169"/>
      <c r="D156" s="291"/>
      <c r="E156" s="29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85"/>
      <c r="B157" s="299"/>
      <c r="C157" s="269"/>
      <c r="D157" s="300"/>
      <c r="E157" s="300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85"/>
      <c r="B158" s="188"/>
      <c r="C158" s="169"/>
      <c r="D158" s="291"/>
      <c r="E158" s="29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85"/>
      <c r="B159" s="284"/>
      <c r="E159" s="291"/>
      <c r="P159" s="15"/>
    </row>
    <row r="160" spans="1:5" s="5" customFormat="1" ht="12.75">
      <c r="A160" s="285"/>
      <c r="B160" s="284"/>
      <c r="E160" s="291"/>
    </row>
    <row r="161" spans="1:5" s="5" customFormat="1" ht="12.75">
      <c r="A161" s="285"/>
      <c r="B161" s="284"/>
      <c r="E161" s="291"/>
    </row>
    <row r="162" spans="1:5" s="5" customFormat="1" ht="12.75">
      <c r="A162" s="285"/>
      <c r="B162" s="284"/>
      <c r="E162" s="291"/>
    </row>
    <row r="163" spans="1:5" s="5" customFormat="1" ht="12.75">
      <c r="A163" s="285"/>
      <c r="B163" s="301"/>
      <c r="C163" s="302"/>
      <c r="D163" s="302"/>
      <c r="E163" s="300"/>
    </row>
    <row r="164" spans="1:2" s="5" customFormat="1" ht="12.75">
      <c r="A164" s="285"/>
      <c r="B164" s="284"/>
    </row>
    <row r="165" spans="1:2" s="5" customFormat="1" ht="12.75">
      <c r="A165" s="285"/>
      <c r="B165" s="284"/>
    </row>
    <row r="166" spans="1:2" s="5" customFormat="1" ht="12.75">
      <c r="A166" s="285"/>
      <c r="B166" s="284"/>
    </row>
    <row r="167" spans="1:2" s="5" customFormat="1" ht="12.75">
      <c r="A167" s="285"/>
      <c r="B167" s="284"/>
    </row>
    <row r="168" spans="1:2" s="5" customFormat="1" ht="12.75">
      <c r="A168" s="285"/>
      <c r="B168" s="284"/>
    </row>
    <row r="169" spans="1:2" s="5" customFormat="1" ht="12.75">
      <c r="A169" s="285"/>
      <c r="B169" s="284"/>
    </row>
    <row r="170" spans="1:2" s="5" customFormat="1" ht="12.75">
      <c r="A170" s="285"/>
      <c r="B170" s="284"/>
    </row>
    <row r="171" spans="1:19" s="5" customFormat="1" ht="12.75">
      <c r="A171" s="580"/>
      <c r="B171" s="580"/>
      <c r="C171" s="580"/>
      <c r="D171" s="580"/>
      <c r="E171" s="580"/>
      <c r="F171" s="580"/>
      <c r="G171" s="580"/>
      <c r="H171" s="580"/>
      <c r="I171" s="580"/>
      <c r="J171" s="580"/>
      <c r="K171" s="580"/>
      <c r="L171" s="9"/>
      <c r="M171" s="9"/>
      <c r="N171" s="9"/>
      <c r="O171" s="9"/>
      <c r="P171" s="9"/>
      <c r="Q171" s="9"/>
      <c r="R171" s="9"/>
      <c r="S171" s="581"/>
    </row>
    <row r="172" spans="1:19" s="5" customFormat="1" ht="18.75">
      <c r="A172" s="279"/>
      <c r="B172" s="280"/>
      <c r="C172" s="281"/>
      <c r="D172" s="282"/>
      <c r="E172" s="283"/>
      <c r="F172" s="583"/>
      <c r="G172" s="583"/>
      <c r="H172" s="583"/>
      <c r="I172" s="583"/>
      <c r="J172" s="583"/>
      <c r="K172" s="10"/>
      <c r="L172" s="583"/>
      <c r="M172" s="583"/>
      <c r="N172" s="583"/>
      <c r="O172" s="583"/>
      <c r="P172" s="583"/>
      <c r="Q172" s="583"/>
      <c r="R172" s="10"/>
      <c r="S172" s="582"/>
    </row>
    <row r="173" spans="1:19" s="5" customFormat="1" ht="12.75">
      <c r="A173" s="279"/>
      <c r="B173" s="11"/>
      <c r="C173" s="282"/>
      <c r="D173" s="584"/>
      <c r="E173" s="585"/>
      <c r="F173" s="585"/>
      <c r="G173" s="585"/>
      <c r="H173" s="585"/>
      <c r="I173" s="585"/>
      <c r="J173" s="585"/>
      <c r="K173" s="11"/>
      <c r="L173" s="584"/>
      <c r="M173" s="582"/>
      <c r="N173" s="582"/>
      <c r="O173" s="582"/>
      <c r="P173" s="582"/>
      <c r="Q173" s="582"/>
      <c r="R173" s="11"/>
      <c r="S173" s="582"/>
    </row>
    <row r="174" spans="1:19" s="5" customFormat="1" ht="12.75">
      <c r="A174" s="279"/>
      <c r="B174" s="11"/>
      <c r="C174" s="282"/>
      <c r="D174" s="282"/>
      <c r="E174" s="283"/>
      <c r="F174" s="579"/>
      <c r="G174" s="579"/>
      <c r="H174" s="579"/>
      <c r="I174" s="579"/>
      <c r="J174" s="579"/>
      <c r="K174" s="12"/>
      <c r="L174" s="579"/>
      <c r="M174" s="579"/>
      <c r="N174" s="579"/>
      <c r="O174" s="579"/>
      <c r="P174" s="579"/>
      <c r="Q174" s="579"/>
      <c r="R174" s="12"/>
      <c r="S174" s="582"/>
    </row>
    <row r="175" spans="1:19" s="5" customFormat="1" ht="12.75">
      <c r="A175" s="279"/>
      <c r="B175" s="11"/>
      <c r="C175" s="282"/>
      <c r="D175" s="282"/>
      <c r="E175" s="283"/>
      <c r="F175" s="579"/>
      <c r="G175" s="579"/>
      <c r="H175" s="579"/>
      <c r="I175" s="579"/>
      <c r="J175" s="579"/>
      <c r="K175" s="12"/>
      <c r="L175" s="579"/>
      <c r="M175" s="579"/>
      <c r="N175" s="579"/>
      <c r="O175" s="579"/>
      <c r="P175" s="579"/>
      <c r="Q175" s="579"/>
      <c r="R175" s="12"/>
      <c r="S175" s="582"/>
    </row>
    <row r="176" spans="1:19" s="5" customFormat="1" ht="15">
      <c r="A176" s="285"/>
      <c r="B176" s="286"/>
      <c r="C176" s="287"/>
      <c r="D176" s="288"/>
      <c r="E176" s="288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85"/>
      <c r="B177" s="289"/>
      <c r="C177" s="290"/>
      <c r="D177" s="291"/>
      <c r="E177" s="290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85"/>
      <c r="B178" s="299"/>
      <c r="C178" s="169"/>
      <c r="D178" s="291"/>
      <c r="E178" s="300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85"/>
      <c r="B179" s="188"/>
      <c r="C179" s="169"/>
      <c r="D179" s="291"/>
      <c r="E179" s="29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85"/>
      <c r="B180" s="299"/>
      <c r="C180" s="269"/>
      <c r="D180" s="300"/>
      <c r="E180" s="300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85"/>
      <c r="B181" s="188"/>
      <c r="C181" s="169"/>
      <c r="D181" s="291"/>
      <c r="E181" s="29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85"/>
      <c r="B182" s="284"/>
      <c r="E182" s="291"/>
      <c r="P182" s="15"/>
    </row>
    <row r="183" spans="1:5" s="5" customFormat="1" ht="12.75">
      <c r="A183" s="285"/>
      <c r="B183" s="284"/>
      <c r="E183" s="291"/>
    </row>
    <row r="184" spans="1:5" s="5" customFormat="1" ht="12.75">
      <c r="A184" s="285"/>
      <c r="B184" s="284"/>
      <c r="E184" s="291"/>
    </row>
    <row r="185" spans="1:5" s="5" customFormat="1" ht="12.75">
      <c r="A185" s="285"/>
      <c r="B185" s="284"/>
      <c r="E185" s="291"/>
    </row>
    <row r="186" spans="1:5" s="5" customFormat="1" ht="12.75">
      <c r="A186" s="285"/>
      <c r="B186" s="301"/>
      <c r="C186" s="302"/>
      <c r="D186" s="302"/>
      <c r="E186" s="300"/>
    </row>
    <row r="187" spans="1:2" s="5" customFormat="1" ht="12.75">
      <c r="A187" s="285"/>
      <c r="B187" s="284"/>
    </row>
    <row r="188" spans="1:2" s="5" customFormat="1" ht="12.75">
      <c r="A188" s="285"/>
      <c r="B188" s="284"/>
    </row>
    <row r="189" spans="1:5" s="5" customFormat="1" ht="18.75">
      <c r="A189" s="303"/>
      <c r="B189" s="304"/>
      <c r="C189" s="304"/>
      <c r="D189" s="304"/>
      <c r="E189" s="304"/>
    </row>
    <row r="190" spans="1:19" s="5" customFormat="1" ht="12.75">
      <c r="A190" s="580"/>
      <c r="B190" s="580"/>
      <c r="C190" s="580"/>
      <c r="D190" s="580"/>
      <c r="E190" s="580"/>
      <c r="F190" s="580"/>
      <c r="G190" s="580"/>
      <c r="H190" s="580"/>
      <c r="I190" s="580"/>
      <c r="J190" s="580"/>
      <c r="K190" s="580"/>
      <c r="L190" s="9"/>
      <c r="M190" s="9"/>
      <c r="N190" s="9"/>
      <c r="O190" s="9"/>
      <c r="P190" s="9"/>
      <c r="Q190" s="9"/>
      <c r="R190" s="9"/>
      <c r="S190" s="581"/>
    </row>
    <row r="191" spans="1:19" s="5" customFormat="1" ht="18.75">
      <c r="A191" s="279"/>
      <c r="B191" s="280"/>
      <c r="C191" s="281"/>
      <c r="D191" s="282"/>
      <c r="E191" s="283"/>
      <c r="F191" s="583"/>
      <c r="G191" s="583"/>
      <c r="H191" s="583"/>
      <c r="I191" s="583"/>
      <c r="J191" s="583"/>
      <c r="K191" s="10"/>
      <c r="L191" s="583"/>
      <c r="M191" s="583"/>
      <c r="N191" s="583"/>
      <c r="O191" s="583"/>
      <c r="P191" s="583"/>
      <c r="Q191" s="583"/>
      <c r="R191" s="10"/>
      <c r="S191" s="582"/>
    </row>
    <row r="192" spans="1:19" s="5" customFormat="1" ht="12.75">
      <c r="A192" s="279"/>
      <c r="B192" s="11"/>
      <c r="C192" s="282"/>
      <c r="D192" s="584"/>
      <c r="E192" s="585"/>
      <c r="F192" s="585"/>
      <c r="G192" s="585"/>
      <c r="H192" s="585"/>
      <c r="I192" s="585"/>
      <c r="J192" s="585"/>
      <c r="K192" s="11"/>
      <c r="L192" s="584"/>
      <c r="M192" s="582"/>
      <c r="N192" s="582"/>
      <c r="O192" s="582"/>
      <c r="P192" s="582"/>
      <c r="Q192" s="582"/>
      <c r="R192" s="11"/>
      <c r="S192" s="582"/>
    </row>
    <row r="193" spans="1:19" s="5" customFormat="1" ht="12.75">
      <c r="A193" s="279"/>
      <c r="B193" s="11"/>
      <c r="C193" s="282"/>
      <c r="D193" s="282"/>
      <c r="E193" s="283"/>
      <c r="F193" s="579"/>
      <c r="G193" s="579"/>
      <c r="H193" s="579"/>
      <c r="I193" s="579"/>
      <c r="J193" s="579"/>
      <c r="K193" s="12"/>
      <c r="L193" s="579"/>
      <c r="M193" s="579"/>
      <c r="N193" s="579"/>
      <c r="O193" s="579"/>
      <c r="P193" s="579"/>
      <c r="Q193" s="579"/>
      <c r="R193" s="12"/>
      <c r="S193" s="582"/>
    </row>
    <row r="194" spans="1:19" s="5" customFormat="1" ht="12.75">
      <c r="A194" s="279"/>
      <c r="B194" s="11"/>
      <c r="C194" s="282"/>
      <c r="D194" s="282"/>
      <c r="E194" s="283"/>
      <c r="F194" s="579"/>
      <c r="G194" s="579"/>
      <c r="H194" s="579"/>
      <c r="I194" s="579"/>
      <c r="J194" s="579"/>
      <c r="K194" s="12"/>
      <c r="L194" s="579"/>
      <c r="M194" s="579"/>
      <c r="N194" s="579"/>
      <c r="O194" s="579"/>
      <c r="P194" s="579"/>
      <c r="Q194" s="579"/>
      <c r="R194" s="12"/>
      <c r="S194" s="582"/>
    </row>
    <row r="195" spans="1:19" s="5" customFormat="1" ht="15">
      <c r="A195" s="285"/>
      <c r="B195" s="286"/>
      <c r="C195" s="287"/>
      <c r="D195" s="288"/>
      <c r="E195" s="288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85"/>
      <c r="B196" s="289"/>
      <c r="C196" s="290"/>
      <c r="D196" s="291"/>
      <c r="E196" s="290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85"/>
      <c r="B197" s="188"/>
      <c r="C197" s="169"/>
      <c r="D197" s="291"/>
      <c r="E197" s="29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85"/>
      <c r="B198" s="188"/>
      <c r="C198" s="169"/>
      <c r="D198" s="291"/>
      <c r="E198" s="29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85"/>
      <c r="B199" s="188"/>
      <c r="C199" s="169"/>
      <c r="D199" s="291"/>
      <c r="E199" s="29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85"/>
      <c r="B200" s="188"/>
      <c r="C200" s="169"/>
      <c r="D200" s="291"/>
      <c r="E200" s="29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85"/>
      <c r="B201" s="299"/>
      <c r="C201" s="169"/>
      <c r="D201" s="291"/>
      <c r="E201" s="300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85"/>
      <c r="B202" s="299"/>
      <c r="C202" s="169"/>
      <c r="D202" s="291"/>
      <c r="E202" s="300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85"/>
      <c r="B203" s="284"/>
    </row>
    <row r="204" spans="1:2" s="5" customFormat="1" ht="12.75">
      <c r="A204" s="285"/>
      <c r="B204" s="284"/>
    </row>
    <row r="205" spans="1:2" s="5" customFormat="1" ht="12.75">
      <c r="A205" s="285"/>
      <c r="B205" s="284"/>
    </row>
    <row r="206" spans="1:2" s="5" customFormat="1" ht="12.75">
      <c r="A206" s="285"/>
      <c r="B206" s="284"/>
    </row>
    <row r="207" spans="1:2" s="5" customFormat="1" ht="12.75">
      <c r="A207" s="285"/>
      <c r="B207" s="284"/>
    </row>
    <row r="208" spans="1:2" s="5" customFormat="1" ht="12.75">
      <c r="A208" s="285"/>
      <c r="B208" s="284"/>
    </row>
    <row r="209" spans="1:2" s="5" customFormat="1" ht="12.75">
      <c r="A209" s="285"/>
      <c r="B209" s="284"/>
    </row>
    <row r="210" spans="1:2" s="5" customFormat="1" ht="12.75">
      <c r="A210" s="285"/>
      <c r="B210" s="284"/>
    </row>
    <row r="211" spans="1:19" s="5" customFormat="1" ht="12.75">
      <c r="A211" s="580"/>
      <c r="B211" s="580"/>
      <c r="C211" s="580"/>
      <c r="D211" s="580"/>
      <c r="E211" s="580"/>
      <c r="F211" s="580"/>
      <c r="G211" s="580"/>
      <c r="H211" s="580"/>
      <c r="I211" s="580"/>
      <c r="J211" s="580"/>
      <c r="K211" s="580"/>
      <c r="L211" s="9"/>
      <c r="M211" s="9"/>
      <c r="N211" s="9"/>
      <c r="O211" s="9"/>
      <c r="P211" s="9"/>
      <c r="Q211" s="9"/>
      <c r="R211" s="9"/>
      <c r="S211" s="581"/>
    </row>
    <row r="212" spans="1:19" s="5" customFormat="1" ht="18.75">
      <c r="A212" s="279"/>
      <c r="B212" s="280"/>
      <c r="C212" s="281"/>
      <c r="D212" s="282"/>
      <c r="E212" s="283"/>
      <c r="F212" s="583"/>
      <c r="G212" s="583"/>
      <c r="H212" s="583"/>
      <c r="I212" s="583"/>
      <c r="J212" s="583"/>
      <c r="K212" s="10"/>
      <c r="L212" s="583"/>
      <c r="M212" s="583"/>
      <c r="N212" s="583"/>
      <c r="O212" s="583"/>
      <c r="P212" s="583"/>
      <c r="Q212" s="583"/>
      <c r="R212" s="10"/>
      <c r="S212" s="582"/>
    </row>
    <row r="213" spans="1:19" s="5" customFormat="1" ht="12.75">
      <c r="A213" s="279"/>
      <c r="B213" s="11"/>
      <c r="C213" s="282"/>
      <c r="D213" s="584"/>
      <c r="E213" s="585"/>
      <c r="F213" s="585"/>
      <c r="G213" s="585"/>
      <c r="H213" s="585"/>
      <c r="I213" s="585"/>
      <c r="J213" s="585"/>
      <c r="K213" s="11"/>
      <c r="L213" s="584"/>
      <c r="M213" s="582"/>
      <c r="N213" s="582"/>
      <c r="O213" s="582"/>
      <c r="P213" s="582"/>
      <c r="Q213" s="582"/>
      <c r="R213" s="11"/>
      <c r="S213" s="582"/>
    </row>
    <row r="214" spans="1:19" s="5" customFormat="1" ht="12.75">
      <c r="A214" s="279"/>
      <c r="B214" s="11"/>
      <c r="C214" s="282"/>
      <c r="D214" s="282"/>
      <c r="E214" s="283"/>
      <c r="F214" s="579"/>
      <c r="G214" s="579"/>
      <c r="H214" s="579"/>
      <c r="I214" s="579"/>
      <c r="J214" s="579"/>
      <c r="K214" s="12"/>
      <c r="L214" s="579"/>
      <c r="M214" s="579"/>
      <c r="N214" s="579"/>
      <c r="O214" s="579"/>
      <c r="P214" s="579"/>
      <c r="Q214" s="579"/>
      <c r="R214" s="12"/>
      <c r="S214" s="582"/>
    </row>
    <row r="215" spans="1:19" s="5" customFormat="1" ht="12.75">
      <c r="A215" s="279"/>
      <c r="B215" s="11"/>
      <c r="C215" s="282"/>
      <c r="D215" s="282"/>
      <c r="E215" s="283"/>
      <c r="F215" s="579"/>
      <c r="G215" s="579"/>
      <c r="H215" s="579"/>
      <c r="I215" s="579"/>
      <c r="J215" s="579"/>
      <c r="K215" s="12"/>
      <c r="L215" s="579"/>
      <c r="M215" s="579"/>
      <c r="N215" s="579"/>
      <c r="O215" s="579"/>
      <c r="P215" s="579"/>
      <c r="Q215" s="579"/>
      <c r="R215" s="12"/>
      <c r="S215" s="582"/>
    </row>
    <row r="216" spans="1:19" s="5" customFormat="1" ht="15">
      <c r="A216" s="285"/>
      <c r="B216" s="286"/>
      <c r="C216" s="287"/>
      <c r="D216" s="288"/>
      <c r="E216" s="288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85"/>
      <c r="B217" s="289"/>
      <c r="C217" s="290"/>
      <c r="D217" s="291"/>
      <c r="E217" s="29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85"/>
      <c r="B218" s="188"/>
      <c r="C218" s="169"/>
      <c r="D218" s="291"/>
      <c r="E218" s="29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85"/>
      <c r="B219" s="188"/>
      <c r="C219" s="169"/>
      <c r="D219" s="291"/>
      <c r="E219" s="29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85"/>
      <c r="B220" s="188"/>
      <c r="C220" s="169"/>
      <c r="D220" s="291"/>
      <c r="E220" s="29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85"/>
      <c r="B221" s="188"/>
      <c r="C221" s="169"/>
      <c r="D221" s="291"/>
      <c r="E221" s="29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85"/>
      <c r="B222" s="299"/>
      <c r="C222" s="169"/>
      <c r="D222" s="291"/>
      <c r="E222" s="300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85"/>
      <c r="B223" s="299"/>
      <c r="C223" s="169"/>
      <c r="D223" s="291"/>
      <c r="E223" s="300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03"/>
      <c r="B224" s="304"/>
      <c r="C224" s="304"/>
      <c r="D224" s="304"/>
      <c r="E224" s="304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580"/>
      <c r="B225" s="580"/>
      <c r="C225" s="580"/>
      <c r="D225" s="580"/>
      <c r="E225" s="580"/>
      <c r="F225" s="580"/>
      <c r="G225" s="580"/>
      <c r="H225" s="580"/>
      <c r="I225" s="580"/>
      <c r="J225" s="580"/>
      <c r="K225" s="580"/>
      <c r="L225" s="9"/>
      <c r="M225" s="9"/>
      <c r="N225" s="9"/>
      <c r="O225" s="9"/>
      <c r="P225" s="9"/>
      <c r="Q225" s="9"/>
      <c r="R225" s="9"/>
      <c r="S225" s="581"/>
    </row>
    <row r="226" spans="1:19" s="5" customFormat="1" ht="18.75">
      <c r="A226" s="279"/>
      <c r="B226" s="280"/>
      <c r="C226" s="281"/>
      <c r="D226" s="282"/>
      <c r="E226" s="283"/>
      <c r="F226" s="583"/>
      <c r="G226" s="583"/>
      <c r="H226" s="583"/>
      <c r="I226" s="583"/>
      <c r="J226" s="583"/>
      <c r="K226" s="10"/>
      <c r="L226" s="583"/>
      <c r="M226" s="583"/>
      <c r="N226" s="583"/>
      <c r="O226" s="583"/>
      <c r="P226" s="583"/>
      <c r="Q226" s="583"/>
      <c r="R226" s="10"/>
      <c r="S226" s="582"/>
    </row>
    <row r="227" spans="1:19" s="5" customFormat="1" ht="12.75">
      <c r="A227" s="279"/>
      <c r="B227" s="11"/>
      <c r="C227" s="282"/>
      <c r="D227" s="584"/>
      <c r="E227" s="585"/>
      <c r="F227" s="585"/>
      <c r="G227" s="585"/>
      <c r="H227" s="585"/>
      <c r="I227" s="585"/>
      <c r="J227" s="585"/>
      <c r="K227" s="11"/>
      <c r="L227" s="584"/>
      <c r="M227" s="582"/>
      <c r="N227" s="582"/>
      <c r="O227" s="582"/>
      <c r="P227" s="582"/>
      <c r="Q227" s="582"/>
      <c r="R227" s="11"/>
      <c r="S227" s="582"/>
    </row>
    <row r="228" spans="1:19" s="5" customFormat="1" ht="12.75">
      <c r="A228" s="279"/>
      <c r="B228" s="11"/>
      <c r="C228" s="282"/>
      <c r="D228" s="282"/>
      <c r="E228" s="283"/>
      <c r="F228" s="579"/>
      <c r="G228" s="579"/>
      <c r="H228" s="579"/>
      <c r="I228" s="579"/>
      <c r="J228" s="579"/>
      <c r="K228" s="12"/>
      <c r="L228" s="579"/>
      <c r="M228" s="579"/>
      <c r="N228" s="579"/>
      <c r="O228" s="579"/>
      <c r="P228" s="579"/>
      <c r="Q228" s="579"/>
      <c r="R228" s="12"/>
      <c r="S228" s="582"/>
    </row>
    <row r="229" spans="1:19" s="5" customFormat="1" ht="12.75">
      <c r="A229" s="279"/>
      <c r="B229" s="11"/>
      <c r="C229" s="282"/>
      <c r="D229" s="282"/>
      <c r="E229" s="283"/>
      <c r="F229" s="579"/>
      <c r="G229" s="579"/>
      <c r="H229" s="579"/>
      <c r="I229" s="579"/>
      <c r="J229" s="579"/>
      <c r="K229" s="12"/>
      <c r="L229" s="579"/>
      <c r="M229" s="579"/>
      <c r="N229" s="579"/>
      <c r="O229" s="579"/>
      <c r="P229" s="579"/>
      <c r="Q229" s="579"/>
      <c r="R229" s="12"/>
      <c r="S229" s="582"/>
    </row>
    <row r="230" spans="1:19" s="5" customFormat="1" ht="15">
      <c r="A230" s="285"/>
      <c r="B230" s="286"/>
      <c r="C230" s="287"/>
      <c r="D230" s="288"/>
      <c r="E230" s="288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85"/>
      <c r="B231" s="289"/>
      <c r="C231" s="290"/>
      <c r="D231" s="291"/>
      <c r="E231" s="290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85"/>
      <c r="B232" s="299"/>
      <c r="C232" s="269"/>
      <c r="D232" s="300"/>
      <c r="E232" s="300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85"/>
      <c r="B233" s="299"/>
      <c r="C233" s="269"/>
      <c r="D233" s="300"/>
      <c r="E233" s="300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85"/>
      <c r="B234" s="299"/>
      <c r="C234" s="169"/>
      <c r="D234" s="291"/>
      <c r="E234" s="300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85"/>
      <c r="B235" s="188"/>
      <c r="C235" s="169"/>
      <c r="D235" s="291"/>
      <c r="E235" s="29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85"/>
      <c r="B236" s="306"/>
      <c r="C236" s="169"/>
      <c r="D236" s="291"/>
      <c r="E236" s="29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85"/>
      <c r="B237" s="299"/>
      <c r="C237" s="169"/>
      <c r="D237" s="291"/>
      <c r="E237" s="300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580"/>
      <c r="B238" s="580"/>
      <c r="C238" s="580"/>
      <c r="D238" s="580"/>
      <c r="E238" s="580"/>
      <c r="F238" s="580"/>
      <c r="G238" s="580"/>
      <c r="H238" s="580"/>
      <c r="I238" s="580"/>
      <c r="J238" s="580"/>
      <c r="K238" s="580"/>
      <c r="L238" s="9"/>
      <c r="M238" s="9"/>
      <c r="N238" s="9"/>
      <c r="O238" s="9"/>
      <c r="P238" s="9"/>
      <c r="Q238" s="9"/>
      <c r="R238" s="9"/>
      <c r="S238" s="581"/>
    </row>
    <row r="239" spans="1:19" s="5" customFormat="1" ht="18.75">
      <c r="A239" s="279"/>
      <c r="B239" s="280"/>
      <c r="C239" s="281"/>
      <c r="D239" s="282"/>
      <c r="E239" s="283"/>
      <c r="F239" s="583"/>
      <c r="G239" s="583"/>
      <c r="H239" s="583"/>
      <c r="I239" s="583"/>
      <c r="J239" s="583"/>
      <c r="K239" s="10"/>
      <c r="L239" s="583"/>
      <c r="M239" s="583"/>
      <c r="N239" s="583"/>
      <c r="O239" s="583"/>
      <c r="P239" s="583"/>
      <c r="Q239" s="583"/>
      <c r="R239" s="10"/>
      <c r="S239" s="582"/>
    </row>
    <row r="240" spans="1:19" s="5" customFormat="1" ht="12.75">
      <c r="A240" s="279"/>
      <c r="B240" s="11"/>
      <c r="C240" s="282"/>
      <c r="D240" s="584"/>
      <c r="E240" s="585"/>
      <c r="F240" s="585"/>
      <c r="G240" s="585"/>
      <c r="H240" s="585"/>
      <c r="I240" s="585"/>
      <c r="J240" s="585"/>
      <c r="K240" s="11"/>
      <c r="L240" s="584"/>
      <c r="M240" s="582"/>
      <c r="N240" s="582"/>
      <c r="O240" s="582"/>
      <c r="P240" s="582"/>
      <c r="Q240" s="582"/>
      <c r="R240" s="11"/>
      <c r="S240" s="582"/>
    </row>
    <row r="241" spans="1:19" s="5" customFormat="1" ht="12.75">
      <c r="A241" s="279"/>
      <c r="B241" s="11"/>
      <c r="C241" s="282"/>
      <c r="D241" s="282"/>
      <c r="E241" s="283"/>
      <c r="F241" s="579"/>
      <c r="G241" s="579"/>
      <c r="H241" s="579"/>
      <c r="I241" s="579"/>
      <c r="J241" s="579"/>
      <c r="K241" s="12"/>
      <c r="L241" s="579"/>
      <c r="M241" s="579"/>
      <c r="N241" s="579"/>
      <c r="O241" s="579"/>
      <c r="P241" s="579"/>
      <c r="Q241" s="579"/>
      <c r="R241" s="12"/>
      <c r="S241" s="582"/>
    </row>
    <row r="242" spans="1:19" s="5" customFormat="1" ht="12.75">
      <c r="A242" s="279"/>
      <c r="B242" s="11"/>
      <c r="C242" s="282"/>
      <c r="D242" s="282"/>
      <c r="E242" s="283"/>
      <c r="F242" s="579"/>
      <c r="G242" s="579"/>
      <c r="H242" s="579"/>
      <c r="I242" s="579"/>
      <c r="J242" s="579"/>
      <c r="K242" s="12"/>
      <c r="L242" s="579"/>
      <c r="M242" s="579"/>
      <c r="N242" s="579"/>
      <c r="O242" s="579"/>
      <c r="P242" s="579"/>
      <c r="Q242" s="579"/>
      <c r="R242" s="12"/>
      <c r="S242" s="582"/>
    </row>
    <row r="243" spans="1:19" s="5" customFormat="1" ht="15">
      <c r="A243" s="285"/>
      <c r="B243" s="286"/>
      <c r="C243" s="287"/>
      <c r="D243" s="288"/>
      <c r="E243" s="288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85"/>
      <c r="B244" s="289"/>
      <c r="C244" s="290"/>
      <c r="D244" s="291"/>
      <c r="E244" s="290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85"/>
      <c r="B245" s="299"/>
      <c r="C245" s="269"/>
      <c r="D245" s="300"/>
      <c r="E245" s="300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85"/>
      <c r="B246" s="299"/>
      <c r="C246" s="269"/>
      <c r="D246" s="300"/>
      <c r="E246" s="300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85"/>
      <c r="B247" s="299"/>
      <c r="C247" s="169"/>
      <c r="D247" s="291"/>
      <c r="E247" s="300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85"/>
      <c r="B248" s="188"/>
      <c r="C248" s="169"/>
      <c r="D248" s="291"/>
      <c r="E248" s="29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85"/>
      <c r="B249" s="306"/>
      <c r="C249" s="169"/>
      <c r="D249" s="291"/>
      <c r="E249" s="29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85"/>
      <c r="B250" s="299"/>
      <c r="C250" s="169"/>
      <c r="D250" s="291"/>
      <c r="E250" s="300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03"/>
      <c r="B251" s="304"/>
      <c r="C251" s="304"/>
      <c r="D251" s="304"/>
      <c r="E251" s="304"/>
    </row>
    <row r="252" spans="1:19" s="5" customFormat="1" ht="12.75">
      <c r="A252" s="580"/>
      <c r="B252" s="580"/>
      <c r="C252" s="580"/>
      <c r="D252" s="580"/>
      <c r="E252" s="580"/>
      <c r="F252" s="580"/>
      <c r="G252" s="580"/>
      <c r="H252" s="580"/>
      <c r="I252" s="580"/>
      <c r="J252" s="580"/>
      <c r="K252" s="580"/>
      <c r="L252" s="9"/>
      <c r="M252" s="9"/>
      <c r="N252" s="9"/>
      <c r="O252" s="9"/>
      <c r="P252" s="9"/>
      <c r="Q252" s="9"/>
      <c r="R252" s="9"/>
      <c r="S252" s="581"/>
    </row>
    <row r="253" spans="1:19" s="5" customFormat="1" ht="18.75">
      <c r="A253" s="279"/>
      <c r="B253" s="280"/>
      <c r="C253" s="281"/>
      <c r="D253" s="282"/>
      <c r="E253" s="283"/>
      <c r="F253" s="583"/>
      <c r="G253" s="583"/>
      <c r="H253" s="583"/>
      <c r="I253" s="583"/>
      <c r="J253" s="583"/>
      <c r="K253" s="10"/>
      <c r="L253" s="583"/>
      <c r="M253" s="583"/>
      <c r="N253" s="583"/>
      <c r="O253" s="583"/>
      <c r="P253" s="583"/>
      <c r="Q253" s="583"/>
      <c r="R253" s="10"/>
      <c r="S253" s="582"/>
    </row>
    <row r="254" spans="1:19" s="5" customFormat="1" ht="12.75">
      <c r="A254" s="279"/>
      <c r="B254" s="11"/>
      <c r="C254" s="282"/>
      <c r="D254" s="584"/>
      <c r="E254" s="585"/>
      <c r="F254" s="585"/>
      <c r="G254" s="585"/>
      <c r="H254" s="585"/>
      <c r="I254" s="585"/>
      <c r="J254" s="585"/>
      <c r="K254" s="11"/>
      <c r="L254" s="584"/>
      <c r="M254" s="582"/>
      <c r="N254" s="582"/>
      <c r="O254" s="582"/>
      <c r="P254" s="582"/>
      <c r="Q254" s="582"/>
      <c r="R254" s="11"/>
      <c r="S254" s="582"/>
    </row>
    <row r="255" spans="1:19" s="5" customFormat="1" ht="12.75">
      <c r="A255" s="279"/>
      <c r="B255" s="11"/>
      <c r="C255" s="282"/>
      <c r="D255" s="282"/>
      <c r="E255" s="283"/>
      <c r="F255" s="579"/>
      <c r="G255" s="579"/>
      <c r="H255" s="579"/>
      <c r="I255" s="579"/>
      <c r="J255" s="579"/>
      <c r="K255" s="12"/>
      <c r="L255" s="579"/>
      <c r="M255" s="579"/>
      <c r="N255" s="579"/>
      <c r="O255" s="579"/>
      <c r="P255" s="579"/>
      <c r="Q255" s="579"/>
      <c r="R255" s="12"/>
      <c r="S255" s="582"/>
    </row>
    <row r="256" spans="1:19" s="5" customFormat="1" ht="12.75">
      <c r="A256" s="279"/>
      <c r="B256" s="11"/>
      <c r="C256" s="282"/>
      <c r="D256" s="282"/>
      <c r="E256" s="283"/>
      <c r="F256" s="579"/>
      <c r="G256" s="579"/>
      <c r="H256" s="579"/>
      <c r="I256" s="579"/>
      <c r="J256" s="579"/>
      <c r="K256" s="12"/>
      <c r="L256" s="579"/>
      <c r="M256" s="579"/>
      <c r="N256" s="579"/>
      <c r="O256" s="579"/>
      <c r="P256" s="579"/>
      <c r="Q256" s="579"/>
      <c r="R256" s="12"/>
      <c r="S256" s="582"/>
    </row>
    <row r="257" spans="1:19" s="5" customFormat="1" ht="15">
      <c r="A257" s="285"/>
      <c r="B257" s="286"/>
      <c r="C257" s="287"/>
      <c r="D257" s="288"/>
      <c r="E257" s="288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85"/>
      <c r="B258" s="289"/>
      <c r="C258" s="290"/>
      <c r="D258" s="291"/>
      <c r="E258" s="290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07"/>
      <c r="B259" s="305"/>
      <c r="C259" s="169"/>
      <c r="D259" s="300"/>
      <c r="E259" s="300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07"/>
      <c r="B260" s="305"/>
      <c r="C260" s="169"/>
      <c r="D260" s="300"/>
      <c r="E260" s="300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07"/>
      <c r="B261" s="305"/>
      <c r="C261" s="169"/>
      <c r="D261" s="300"/>
      <c r="E261" s="300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85"/>
      <c r="B262" s="188"/>
      <c r="C262" s="169"/>
      <c r="D262" s="291"/>
      <c r="E262" s="29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85"/>
      <c r="B263" s="299"/>
      <c r="C263" s="169"/>
      <c r="D263" s="291"/>
      <c r="E263" s="300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85"/>
      <c r="B264" s="299"/>
      <c r="C264" s="169"/>
      <c r="D264" s="291"/>
      <c r="E264" s="300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85"/>
      <c r="B265" s="284"/>
    </row>
    <row r="266" spans="1:2" s="5" customFormat="1" ht="12.75">
      <c r="A266" s="285"/>
      <c r="B266" s="284"/>
    </row>
    <row r="267" spans="1:19" s="5" customFormat="1" ht="12.75">
      <c r="A267" s="580"/>
      <c r="B267" s="580"/>
      <c r="C267" s="580"/>
      <c r="D267" s="580"/>
      <c r="E267" s="580"/>
      <c r="F267" s="580"/>
      <c r="G267" s="580"/>
      <c r="H267" s="580"/>
      <c r="I267" s="580"/>
      <c r="J267" s="580"/>
      <c r="K267" s="580"/>
      <c r="L267" s="9"/>
      <c r="M267" s="9"/>
      <c r="N267" s="9"/>
      <c r="O267" s="9"/>
      <c r="P267" s="9"/>
      <c r="Q267" s="9"/>
      <c r="R267" s="9"/>
      <c r="S267" s="581"/>
    </row>
    <row r="268" spans="1:19" s="5" customFormat="1" ht="18.75">
      <c r="A268" s="279"/>
      <c r="B268" s="280"/>
      <c r="C268" s="281"/>
      <c r="D268" s="282"/>
      <c r="E268" s="283"/>
      <c r="F268" s="583"/>
      <c r="G268" s="583"/>
      <c r="H268" s="583"/>
      <c r="I268" s="583"/>
      <c r="J268" s="583"/>
      <c r="K268" s="10"/>
      <c r="L268" s="583"/>
      <c r="M268" s="583"/>
      <c r="N268" s="583"/>
      <c r="O268" s="583"/>
      <c r="P268" s="583"/>
      <c r="Q268" s="583"/>
      <c r="R268" s="10"/>
      <c r="S268" s="582"/>
    </row>
    <row r="269" spans="1:19" s="5" customFormat="1" ht="12.75">
      <c r="A269" s="279"/>
      <c r="B269" s="11"/>
      <c r="C269" s="282"/>
      <c r="D269" s="584"/>
      <c r="E269" s="585"/>
      <c r="F269" s="585"/>
      <c r="G269" s="585"/>
      <c r="H269" s="585"/>
      <c r="I269" s="585"/>
      <c r="J269" s="585"/>
      <c r="K269" s="11"/>
      <c r="L269" s="584"/>
      <c r="M269" s="582"/>
      <c r="N269" s="582"/>
      <c r="O269" s="582"/>
      <c r="P269" s="582"/>
      <c r="Q269" s="582"/>
      <c r="R269" s="11"/>
      <c r="S269" s="582"/>
    </row>
    <row r="270" spans="1:19" s="5" customFormat="1" ht="12.75">
      <c r="A270" s="279"/>
      <c r="B270" s="11"/>
      <c r="C270" s="282"/>
      <c r="D270" s="282"/>
      <c r="E270" s="283"/>
      <c r="F270" s="579"/>
      <c r="G270" s="579"/>
      <c r="H270" s="579"/>
      <c r="I270" s="579"/>
      <c r="J270" s="579"/>
      <c r="K270" s="12"/>
      <c r="L270" s="579"/>
      <c r="M270" s="579"/>
      <c r="N270" s="579"/>
      <c r="O270" s="579"/>
      <c r="P270" s="579"/>
      <c r="Q270" s="579"/>
      <c r="R270" s="12"/>
      <c r="S270" s="582"/>
    </row>
    <row r="271" spans="1:19" s="5" customFormat="1" ht="12.75">
      <c r="A271" s="279"/>
      <c r="B271" s="11"/>
      <c r="C271" s="282"/>
      <c r="D271" s="282"/>
      <c r="E271" s="283"/>
      <c r="F271" s="579"/>
      <c r="G271" s="579"/>
      <c r="H271" s="579"/>
      <c r="I271" s="579"/>
      <c r="J271" s="579"/>
      <c r="K271" s="12"/>
      <c r="L271" s="579"/>
      <c r="M271" s="579"/>
      <c r="N271" s="579"/>
      <c r="O271" s="579"/>
      <c r="P271" s="579"/>
      <c r="Q271" s="579"/>
      <c r="R271" s="12"/>
      <c r="S271" s="582"/>
    </row>
    <row r="272" spans="1:19" s="5" customFormat="1" ht="15">
      <c r="A272" s="285"/>
      <c r="B272" s="286"/>
      <c r="C272" s="287"/>
      <c r="D272" s="288"/>
      <c r="E272" s="288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85"/>
      <c r="B273" s="289"/>
      <c r="C273" s="290"/>
      <c r="D273" s="291"/>
      <c r="E273" s="290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07"/>
      <c r="B274" s="305"/>
      <c r="C274" s="169"/>
      <c r="D274" s="300"/>
      <c r="E274" s="300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07"/>
      <c r="B275" s="305"/>
      <c r="C275" s="169"/>
      <c r="D275" s="300"/>
      <c r="E275" s="300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07"/>
      <c r="B276" s="305"/>
      <c r="C276" s="169"/>
      <c r="D276" s="300"/>
      <c r="E276" s="300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85"/>
      <c r="B277" s="284"/>
    </row>
    <row r="278" spans="1:5" s="5" customFormat="1" ht="18.75">
      <c r="A278" s="303"/>
      <c r="B278" s="304"/>
      <c r="C278" s="304"/>
      <c r="D278" s="304"/>
      <c r="E278" s="304"/>
    </row>
    <row r="279" spans="1:19" s="5" customFormat="1" ht="12.75">
      <c r="A279" s="580"/>
      <c r="B279" s="580"/>
      <c r="C279" s="580"/>
      <c r="D279" s="580"/>
      <c r="E279" s="580"/>
      <c r="F279" s="580"/>
      <c r="G279" s="580"/>
      <c r="H279" s="580"/>
      <c r="I279" s="580"/>
      <c r="J279" s="580"/>
      <c r="K279" s="580"/>
      <c r="L279" s="9"/>
      <c r="M279" s="9"/>
      <c r="N279" s="9"/>
      <c r="O279" s="9"/>
      <c r="P279" s="9"/>
      <c r="Q279" s="9"/>
      <c r="R279" s="9"/>
      <c r="S279" s="581"/>
    </row>
    <row r="280" spans="1:19" s="5" customFormat="1" ht="18.75">
      <c r="A280" s="279"/>
      <c r="B280" s="280"/>
      <c r="C280" s="281"/>
      <c r="D280" s="282"/>
      <c r="E280" s="283"/>
      <c r="F280" s="583"/>
      <c r="G280" s="583"/>
      <c r="H280" s="583"/>
      <c r="I280" s="583"/>
      <c r="J280" s="583"/>
      <c r="K280" s="10"/>
      <c r="L280" s="583"/>
      <c r="M280" s="583"/>
      <c r="N280" s="583"/>
      <c r="O280" s="583"/>
      <c r="P280" s="583"/>
      <c r="Q280" s="583"/>
      <c r="R280" s="10"/>
      <c r="S280" s="582"/>
    </row>
    <row r="281" spans="1:19" s="5" customFormat="1" ht="12.75">
      <c r="A281" s="279"/>
      <c r="B281" s="11"/>
      <c r="C281" s="282"/>
      <c r="D281" s="584"/>
      <c r="E281" s="585"/>
      <c r="F281" s="585"/>
      <c r="G281" s="585"/>
      <c r="H281" s="585"/>
      <c r="I281" s="585"/>
      <c r="J281" s="585"/>
      <c r="K281" s="11"/>
      <c r="L281" s="584"/>
      <c r="M281" s="582"/>
      <c r="N281" s="582"/>
      <c r="O281" s="582"/>
      <c r="P281" s="582"/>
      <c r="Q281" s="582"/>
      <c r="R281" s="11"/>
      <c r="S281" s="582"/>
    </row>
    <row r="282" spans="1:19" s="5" customFormat="1" ht="12.75">
      <c r="A282" s="279"/>
      <c r="B282" s="11"/>
      <c r="C282" s="282"/>
      <c r="D282" s="282"/>
      <c r="E282" s="283"/>
      <c r="F282" s="579"/>
      <c r="G282" s="579"/>
      <c r="H282" s="579"/>
      <c r="I282" s="579"/>
      <c r="J282" s="579"/>
      <c r="K282" s="12"/>
      <c r="L282" s="579"/>
      <c r="M282" s="579"/>
      <c r="N282" s="579"/>
      <c r="O282" s="579"/>
      <c r="P282" s="579"/>
      <c r="Q282" s="579"/>
      <c r="R282" s="12"/>
      <c r="S282" s="582"/>
    </row>
    <row r="283" spans="1:19" s="5" customFormat="1" ht="12.75">
      <c r="A283" s="279"/>
      <c r="B283" s="11"/>
      <c r="C283" s="282"/>
      <c r="D283" s="282"/>
      <c r="E283" s="283"/>
      <c r="F283" s="579"/>
      <c r="G283" s="579"/>
      <c r="H283" s="579"/>
      <c r="I283" s="579"/>
      <c r="J283" s="579"/>
      <c r="K283" s="12"/>
      <c r="L283" s="579"/>
      <c r="M283" s="579"/>
      <c r="N283" s="579"/>
      <c r="O283" s="579"/>
      <c r="P283" s="579"/>
      <c r="Q283" s="579"/>
      <c r="R283" s="12"/>
      <c r="S283" s="582"/>
    </row>
    <row r="284" spans="1:19" s="5" customFormat="1" ht="15">
      <c r="A284" s="285"/>
      <c r="B284" s="286"/>
      <c r="C284" s="287"/>
      <c r="D284" s="288"/>
      <c r="E284" s="288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85"/>
      <c r="B285" s="289"/>
      <c r="C285" s="290"/>
      <c r="D285" s="291"/>
      <c r="E285" s="290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07"/>
      <c r="B286" s="305"/>
      <c r="C286" s="169"/>
      <c r="D286" s="300"/>
      <c r="E286" s="300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07"/>
      <c r="B287" s="305"/>
      <c r="C287" s="169"/>
      <c r="D287" s="300"/>
      <c r="E287" s="300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07"/>
      <c r="B288" s="305"/>
      <c r="C288" s="169"/>
      <c r="D288" s="300"/>
      <c r="E288" s="300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85"/>
      <c r="B289" s="188"/>
      <c r="C289" s="169"/>
      <c r="D289" s="291"/>
      <c r="E289" s="29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85"/>
      <c r="B290" s="299"/>
      <c r="C290" s="169"/>
      <c r="D290" s="291"/>
      <c r="E290" s="300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85"/>
      <c r="B291" s="299"/>
      <c r="C291" s="169"/>
      <c r="D291" s="291"/>
      <c r="E291" s="300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85"/>
      <c r="B292" s="284"/>
    </row>
    <row r="293" spans="1:2" s="5" customFormat="1" ht="12.75">
      <c r="A293" s="285"/>
      <c r="B293" s="284"/>
    </row>
    <row r="294" spans="1:19" s="5" customFormat="1" ht="12.75">
      <c r="A294" s="580"/>
      <c r="B294" s="580"/>
      <c r="C294" s="580"/>
      <c r="D294" s="580"/>
      <c r="E294" s="580"/>
      <c r="F294" s="580"/>
      <c r="G294" s="580"/>
      <c r="H294" s="580"/>
      <c r="I294" s="580"/>
      <c r="J294" s="580"/>
      <c r="K294" s="580"/>
      <c r="L294" s="9"/>
      <c r="M294" s="9"/>
      <c r="N294" s="9"/>
      <c r="O294" s="9"/>
      <c r="P294" s="9"/>
      <c r="Q294" s="9"/>
      <c r="R294" s="9"/>
      <c r="S294" s="581"/>
    </row>
    <row r="295" spans="1:19" s="5" customFormat="1" ht="18.75">
      <c r="A295" s="279"/>
      <c r="B295" s="280"/>
      <c r="C295" s="281"/>
      <c r="D295" s="282"/>
      <c r="E295" s="283"/>
      <c r="F295" s="583"/>
      <c r="G295" s="583"/>
      <c r="H295" s="583"/>
      <c r="I295" s="583"/>
      <c r="J295" s="583"/>
      <c r="K295" s="10"/>
      <c r="L295" s="583"/>
      <c r="M295" s="583"/>
      <c r="N295" s="583"/>
      <c r="O295" s="583"/>
      <c r="P295" s="583"/>
      <c r="Q295" s="583"/>
      <c r="R295" s="10"/>
      <c r="S295" s="582"/>
    </row>
    <row r="296" spans="1:19" s="5" customFormat="1" ht="12.75">
      <c r="A296" s="279"/>
      <c r="B296" s="11"/>
      <c r="C296" s="282"/>
      <c r="D296" s="584"/>
      <c r="E296" s="585"/>
      <c r="F296" s="585"/>
      <c r="G296" s="585"/>
      <c r="H296" s="585"/>
      <c r="I296" s="585"/>
      <c r="J296" s="585"/>
      <c r="K296" s="11"/>
      <c r="L296" s="584"/>
      <c r="M296" s="582"/>
      <c r="N296" s="582"/>
      <c r="O296" s="582"/>
      <c r="P296" s="582"/>
      <c r="Q296" s="582"/>
      <c r="R296" s="11"/>
      <c r="S296" s="582"/>
    </row>
    <row r="297" spans="1:19" s="5" customFormat="1" ht="12.75">
      <c r="A297" s="279"/>
      <c r="B297" s="11"/>
      <c r="C297" s="282"/>
      <c r="D297" s="282"/>
      <c r="E297" s="283"/>
      <c r="F297" s="579"/>
      <c r="G297" s="579"/>
      <c r="H297" s="579"/>
      <c r="I297" s="579"/>
      <c r="J297" s="579"/>
      <c r="K297" s="12"/>
      <c r="L297" s="579"/>
      <c r="M297" s="579"/>
      <c r="N297" s="579"/>
      <c r="O297" s="579"/>
      <c r="P297" s="579"/>
      <c r="Q297" s="579"/>
      <c r="R297" s="12"/>
      <c r="S297" s="582"/>
    </row>
    <row r="298" spans="1:19" s="5" customFormat="1" ht="12.75">
      <c r="A298" s="279"/>
      <c r="B298" s="11"/>
      <c r="C298" s="282"/>
      <c r="D298" s="282"/>
      <c r="E298" s="283"/>
      <c r="F298" s="579"/>
      <c r="G298" s="579"/>
      <c r="H298" s="579"/>
      <c r="I298" s="579"/>
      <c r="J298" s="579"/>
      <c r="K298" s="12"/>
      <c r="L298" s="579"/>
      <c r="M298" s="579"/>
      <c r="N298" s="579"/>
      <c r="O298" s="579"/>
      <c r="P298" s="579"/>
      <c r="Q298" s="579"/>
      <c r="R298" s="12"/>
      <c r="S298" s="582"/>
    </row>
    <row r="299" spans="1:19" s="5" customFormat="1" ht="15">
      <c r="A299" s="285"/>
      <c r="B299" s="286"/>
      <c r="C299" s="287"/>
      <c r="D299" s="288"/>
      <c r="E299" s="288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85"/>
      <c r="B300" s="289"/>
      <c r="C300" s="290"/>
      <c r="D300" s="291"/>
      <c r="E300" s="290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07"/>
      <c r="B301" s="305"/>
      <c r="C301" s="169"/>
      <c r="D301" s="300"/>
      <c r="E301" s="300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07"/>
      <c r="B302" s="305"/>
      <c r="C302" s="169"/>
      <c r="D302" s="300"/>
      <c r="E302" s="300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07"/>
      <c r="B303" s="305"/>
      <c r="C303" s="169"/>
      <c r="D303" s="300"/>
      <c r="E303" s="300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85"/>
      <c r="B304" s="299"/>
      <c r="C304" s="269"/>
      <c r="D304" s="300"/>
      <c r="E304" s="300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85"/>
      <c r="B305" s="284"/>
    </row>
    <row r="306" spans="1:5" s="5" customFormat="1" ht="18.75">
      <c r="A306" s="303"/>
      <c r="B306" s="304"/>
      <c r="C306" s="304"/>
      <c r="D306" s="304"/>
      <c r="E306" s="304"/>
    </row>
    <row r="307" spans="1:19" s="5" customFormat="1" ht="12.75">
      <c r="A307" s="580"/>
      <c r="B307" s="580"/>
      <c r="C307" s="580"/>
      <c r="D307" s="580"/>
      <c r="E307" s="580"/>
      <c r="F307" s="580"/>
      <c r="G307" s="580"/>
      <c r="H307" s="580"/>
      <c r="I307" s="580"/>
      <c r="J307" s="580"/>
      <c r="K307" s="580"/>
      <c r="L307" s="9"/>
      <c r="M307" s="9"/>
      <c r="N307" s="9"/>
      <c r="O307" s="9"/>
      <c r="P307" s="9"/>
      <c r="Q307" s="9"/>
      <c r="R307" s="9"/>
      <c r="S307" s="581"/>
    </row>
    <row r="308" spans="1:19" s="5" customFormat="1" ht="18.75">
      <c r="A308" s="279"/>
      <c r="B308" s="280"/>
      <c r="C308" s="281"/>
      <c r="D308" s="282"/>
      <c r="E308" s="283"/>
      <c r="F308" s="583"/>
      <c r="G308" s="583"/>
      <c r="H308" s="583"/>
      <c r="I308" s="583"/>
      <c r="J308" s="583"/>
      <c r="K308" s="10"/>
      <c r="L308" s="583"/>
      <c r="M308" s="583"/>
      <c r="N308" s="583"/>
      <c r="O308" s="583"/>
      <c r="P308" s="583"/>
      <c r="Q308" s="583"/>
      <c r="R308" s="10"/>
      <c r="S308" s="582"/>
    </row>
    <row r="309" spans="1:19" s="5" customFormat="1" ht="12.75">
      <c r="A309" s="279"/>
      <c r="B309" s="11"/>
      <c r="C309" s="282"/>
      <c r="D309" s="584"/>
      <c r="E309" s="585"/>
      <c r="F309" s="585"/>
      <c r="G309" s="585"/>
      <c r="H309" s="585"/>
      <c r="I309" s="585"/>
      <c r="J309" s="585"/>
      <c r="K309" s="11"/>
      <c r="L309" s="584"/>
      <c r="M309" s="582"/>
      <c r="N309" s="582"/>
      <c r="O309" s="582"/>
      <c r="P309" s="582"/>
      <c r="Q309" s="582"/>
      <c r="R309" s="11"/>
      <c r="S309" s="582"/>
    </row>
    <row r="310" spans="1:19" s="5" customFormat="1" ht="12.75">
      <c r="A310" s="279"/>
      <c r="B310" s="11"/>
      <c r="C310" s="282"/>
      <c r="D310" s="282"/>
      <c r="E310" s="283"/>
      <c r="F310" s="579"/>
      <c r="G310" s="579"/>
      <c r="H310" s="579"/>
      <c r="I310" s="579"/>
      <c r="J310" s="579"/>
      <c r="K310" s="12"/>
      <c r="L310" s="579"/>
      <c r="M310" s="579"/>
      <c r="N310" s="579"/>
      <c r="O310" s="579"/>
      <c r="P310" s="579"/>
      <c r="Q310" s="579"/>
      <c r="R310" s="12"/>
      <c r="S310" s="582"/>
    </row>
    <row r="311" spans="1:19" s="5" customFormat="1" ht="12.75">
      <c r="A311" s="279"/>
      <c r="B311" s="11"/>
      <c r="C311" s="282"/>
      <c r="D311" s="282"/>
      <c r="E311" s="283"/>
      <c r="F311" s="579"/>
      <c r="G311" s="579"/>
      <c r="H311" s="579"/>
      <c r="I311" s="579"/>
      <c r="J311" s="579"/>
      <c r="K311" s="12"/>
      <c r="L311" s="579"/>
      <c r="M311" s="579"/>
      <c r="N311" s="579"/>
      <c r="O311" s="579"/>
      <c r="P311" s="579"/>
      <c r="Q311" s="579"/>
      <c r="R311" s="12"/>
      <c r="S311" s="582"/>
    </row>
    <row r="312" spans="1:19" s="5" customFormat="1" ht="15">
      <c r="A312" s="285"/>
      <c r="B312" s="286"/>
      <c r="C312" s="287"/>
      <c r="D312" s="288"/>
      <c r="E312" s="288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85"/>
      <c r="B313" s="289"/>
      <c r="C313" s="290"/>
      <c r="D313" s="291"/>
      <c r="E313" s="290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07"/>
      <c r="B314" s="305"/>
      <c r="C314" s="169"/>
      <c r="D314" s="300"/>
      <c r="E314" s="300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07"/>
      <c r="B315" s="305"/>
      <c r="C315" s="169"/>
      <c r="D315" s="300"/>
      <c r="E315" s="300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07"/>
      <c r="B316" s="305"/>
      <c r="C316" s="169"/>
      <c r="D316" s="300"/>
      <c r="E316" s="300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85"/>
      <c r="B317" s="188"/>
      <c r="C317" s="169"/>
      <c r="D317" s="291"/>
      <c r="E317" s="29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85"/>
      <c r="B318" s="299"/>
      <c r="C318" s="169"/>
      <c r="D318" s="291"/>
      <c r="E318" s="300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85"/>
      <c r="B319" s="284"/>
    </row>
    <row r="320" spans="1:2" s="5" customFormat="1" ht="12.75">
      <c r="A320" s="285"/>
      <c r="B320" s="284"/>
    </row>
    <row r="321" spans="1:2" s="5" customFormat="1" ht="12.75">
      <c r="A321" s="285"/>
      <c r="B321" s="284"/>
    </row>
    <row r="322" spans="1:2" s="5" customFormat="1" ht="12.75">
      <c r="A322" s="285"/>
      <c r="B322" s="284"/>
    </row>
    <row r="323" spans="1:2" s="5" customFormat="1" ht="12.75">
      <c r="A323" s="285"/>
      <c r="B323" s="284"/>
    </row>
    <row r="324" spans="1:2" s="5" customFormat="1" ht="12.75">
      <c r="A324" s="285"/>
      <c r="B324" s="284"/>
    </row>
    <row r="325" spans="1:2" s="5" customFormat="1" ht="12.75">
      <c r="A325" s="285"/>
      <c r="B325" s="284"/>
    </row>
    <row r="326" spans="1:2" s="5" customFormat="1" ht="12.75">
      <c r="A326" s="285"/>
      <c r="B326" s="284"/>
    </row>
    <row r="327" spans="1:2" s="5" customFormat="1" ht="12.75">
      <c r="A327" s="285"/>
      <c r="B327" s="284"/>
    </row>
    <row r="328" spans="1:2" s="5" customFormat="1" ht="12.75">
      <c r="A328" s="285"/>
      <c r="B328" s="284"/>
    </row>
    <row r="329" spans="1:2" s="5" customFormat="1" ht="12.75">
      <c r="A329" s="285"/>
      <c r="B329" s="284"/>
    </row>
    <row r="330" spans="1:2" s="5" customFormat="1" ht="12.75">
      <c r="A330" s="285"/>
      <c r="B330" s="284"/>
    </row>
    <row r="331" spans="1:2" s="5" customFormat="1" ht="12.75">
      <c r="A331" s="285"/>
      <c r="B331" s="284"/>
    </row>
    <row r="332" spans="1:2" s="5" customFormat="1" ht="12.75">
      <c r="A332" s="285"/>
      <c r="B332" s="284"/>
    </row>
    <row r="333" spans="1:2" s="5" customFormat="1" ht="12.75">
      <c r="A333" s="285"/>
      <c r="B333" s="284"/>
    </row>
    <row r="334" spans="1:2" s="5" customFormat="1" ht="12.75">
      <c r="A334" s="285"/>
      <c r="B334" s="284"/>
    </row>
    <row r="335" spans="1:2" s="5" customFormat="1" ht="12.75">
      <c r="A335" s="285"/>
      <c r="B335" s="284"/>
    </row>
    <row r="336" spans="1:2" s="5" customFormat="1" ht="12.75">
      <c r="A336" s="285"/>
      <c r="B336" s="284"/>
    </row>
    <row r="337" spans="1:2" s="5" customFormat="1" ht="12.75">
      <c r="A337" s="285"/>
      <c r="B337" s="284"/>
    </row>
    <row r="338" spans="1:2" s="5" customFormat="1" ht="12.75">
      <c r="A338" s="285"/>
      <c r="B338" s="284"/>
    </row>
    <row r="339" spans="1:2" s="5" customFormat="1" ht="12.75">
      <c r="A339" s="285"/>
      <c r="B339" s="284"/>
    </row>
    <row r="340" spans="1:2" s="5" customFormat="1" ht="12.75">
      <c r="A340" s="285"/>
      <c r="B340" s="284"/>
    </row>
    <row r="341" spans="1:2" s="5" customFormat="1" ht="12.75">
      <c r="A341" s="285"/>
      <c r="B341" s="284"/>
    </row>
    <row r="342" spans="1:2" s="5" customFormat="1" ht="12.75">
      <c r="A342" s="285"/>
      <c r="B342" s="284"/>
    </row>
    <row r="343" spans="1:2" s="5" customFormat="1" ht="12.75">
      <c r="A343" s="285"/>
      <c r="B343" s="284"/>
    </row>
    <row r="344" spans="1:2" s="5" customFormat="1" ht="12.75">
      <c r="A344" s="285"/>
      <c r="B344" s="284"/>
    </row>
    <row r="345" spans="1:2" s="5" customFormat="1" ht="12.75">
      <c r="A345" s="285"/>
      <c r="B345" s="284"/>
    </row>
    <row r="346" spans="1:2" s="5" customFormat="1" ht="12.75">
      <c r="A346" s="285"/>
      <c r="B346" s="284"/>
    </row>
    <row r="347" spans="1:2" s="5" customFormat="1" ht="12.75">
      <c r="A347" s="285"/>
      <c r="B347" s="284"/>
    </row>
    <row r="348" spans="1:2" s="5" customFormat="1" ht="12.75">
      <c r="A348" s="285"/>
      <c r="B348" s="284"/>
    </row>
    <row r="349" spans="1:2" s="5" customFormat="1" ht="12.75">
      <c r="A349" s="285"/>
      <c r="B349" s="284"/>
    </row>
    <row r="350" spans="1:2" s="5" customFormat="1" ht="12.75">
      <c r="A350" s="285"/>
      <c r="B350" s="284"/>
    </row>
    <row r="351" spans="1:2" s="5" customFormat="1" ht="12.75">
      <c r="A351" s="285"/>
      <c r="B351" s="284"/>
    </row>
    <row r="352" spans="1:2" s="5" customFormat="1" ht="12.75">
      <c r="A352" s="285"/>
      <c r="B352" s="284"/>
    </row>
    <row r="353" spans="1:2" s="5" customFormat="1" ht="12.75">
      <c r="A353" s="285"/>
      <c r="B353" s="284"/>
    </row>
    <row r="354" spans="1:2" s="5" customFormat="1" ht="12.75">
      <c r="A354" s="285"/>
      <c r="B354" s="284"/>
    </row>
    <row r="355" spans="1:2" s="5" customFormat="1" ht="12.75">
      <c r="A355" s="285"/>
      <c r="B355" s="284"/>
    </row>
    <row r="356" spans="1:2" s="5" customFormat="1" ht="12.75">
      <c r="A356" s="285"/>
      <c r="B356" s="284"/>
    </row>
    <row r="357" spans="1:2" s="5" customFormat="1" ht="12.75">
      <c r="A357" s="285"/>
      <c r="B357" s="284"/>
    </row>
    <row r="358" spans="1:2" s="5" customFormat="1" ht="12.75">
      <c r="A358" s="285"/>
      <c r="B358" s="284"/>
    </row>
    <row r="359" spans="1:2" s="5" customFormat="1" ht="12.75">
      <c r="A359" s="285"/>
      <c r="B359" s="284"/>
    </row>
    <row r="360" spans="1:2" s="5" customFormat="1" ht="12.75">
      <c r="A360" s="285"/>
      <c r="B360" s="284"/>
    </row>
    <row r="361" spans="1:2" s="5" customFormat="1" ht="12.75">
      <c r="A361" s="285"/>
      <c r="B361" s="284"/>
    </row>
    <row r="362" spans="1:2" s="5" customFormat="1" ht="12.75">
      <c r="A362" s="285"/>
      <c r="B362" s="284"/>
    </row>
    <row r="363" spans="1:2" s="5" customFormat="1" ht="12.75">
      <c r="A363" s="285"/>
      <c r="B363" s="284"/>
    </row>
    <row r="364" spans="1:2" s="5" customFormat="1" ht="12.75">
      <c r="A364" s="285"/>
      <c r="B364" s="284"/>
    </row>
    <row r="365" spans="1:2" s="5" customFormat="1" ht="12.75">
      <c r="A365" s="285"/>
      <c r="B365" s="284"/>
    </row>
    <row r="366" spans="1:2" s="5" customFormat="1" ht="12.75">
      <c r="A366" s="285"/>
      <c r="B366" s="284"/>
    </row>
    <row r="367" spans="1:2" s="5" customFormat="1" ht="12.75">
      <c r="A367" s="285"/>
      <c r="B367" s="284"/>
    </row>
    <row r="368" spans="1:2" s="5" customFormat="1" ht="12.75">
      <c r="A368" s="285"/>
      <c r="B368" s="284"/>
    </row>
    <row r="369" spans="1:2" s="5" customFormat="1" ht="12.75">
      <c r="A369" s="285"/>
      <c r="B369" s="284"/>
    </row>
    <row r="370" spans="1:2" s="5" customFormat="1" ht="12.75">
      <c r="A370" s="285"/>
      <c r="B370" s="284"/>
    </row>
    <row r="371" spans="1:2" s="5" customFormat="1" ht="12.75">
      <c r="A371" s="285"/>
      <c r="B371" s="284"/>
    </row>
    <row r="372" spans="1:2" s="5" customFormat="1" ht="12.75">
      <c r="A372" s="285"/>
      <c r="B372" s="284"/>
    </row>
    <row r="373" spans="1:2" s="5" customFormat="1" ht="12.75">
      <c r="A373" s="285"/>
      <c r="B373" s="284"/>
    </row>
    <row r="374" spans="1:2" s="5" customFormat="1" ht="12.75">
      <c r="A374" s="285"/>
      <c r="B374" s="284"/>
    </row>
    <row r="375" spans="1:2" s="5" customFormat="1" ht="12.75">
      <c r="A375" s="285"/>
      <c r="B375" s="284"/>
    </row>
    <row r="376" spans="1:2" s="5" customFormat="1" ht="12.75">
      <c r="A376" s="285"/>
      <c r="B376" s="284"/>
    </row>
    <row r="377" spans="1:2" s="5" customFormat="1" ht="12.75">
      <c r="A377" s="285"/>
      <c r="B377" s="284"/>
    </row>
    <row r="378" spans="1:2" s="5" customFormat="1" ht="12.75">
      <c r="A378" s="285"/>
      <c r="B378" s="284"/>
    </row>
    <row r="379" spans="1:2" s="5" customFormat="1" ht="12.75">
      <c r="A379" s="285"/>
      <c r="B379" s="284"/>
    </row>
    <row r="380" spans="1:2" s="5" customFormat="1" ht="12.75">
      <c r="A380" s="285"/>
      <c r="B380" s="284"/>
    </row>
    <row r="381" spans="1:2" s="5" customFormat="1" ht="12.75">
      <c r="A381" s="285"/>
      <c r="B381" s="284"/>
    </row>
    <row r="382" spans="1:2" s="5" customFormat="1" ht="12.75">
      <c r="A382" s="285"/>
      <c r="B382" s="284"/>
    </row>
    <row r="383" spans="1:2" s="5" customFormat="1" ht="12.75">
      <c r="A383" s="285"/>
      <c r="B383" s="284"/>
    </row>
    <row r="384" spans="1:2" s="5" customFormat="1" ht="12.75">
      <c r="A384" s="285"/>
      <c r="B384" s="284"/>
    </row>
    <row r="385" spans="1:2" s="5" customFormat="1" ht="12.75">
      <c r="A385" s="285"/>
      <c r="B385" s="284"/>
    </row>
    <row r="386" spans="1:2" s="5" customFormat="1" ht="12.75">
      <c r="A386" s="285"/>
      <c r="B386" s="284"/>
    </row>
    <row r="387" spans="1:2" s="5" customFormat="1" ht="12.75">
      <c r="A387" s="285"/>
      <c r="B387" s="284"/>
    </row>
    <row r="388" spans="1:2" s="5" customFormat="1" ht="12.75">
      <c r="A388" s="285"/>
      <c r="B388" s="284"/>
    </row>
    <row r="389" spans="1:2" s="5" customFormat="1" ht="12.75">
      <c r="A389" s="285"/>
      <c r="B389" s="284"/>
    </row>
    <row r="390" spans="1:2" s="5" customFormat="1" ht="12.75">
      <c r="A390" s="285"/>
      <c r="B390" s="284"/>
    </row>
    <row r="391" spans="1:2" s="5" customFormat="1" ht="12.75">
      <c r="A391" s="285"/>
      <c r="B391" s="284"/>
    </row>
    <row r="392" spans="1:2" s="5" customFormat="1" ht="12.75">
      <c r="A392" s="285"/>
      <c r="B392" s="284"/>
    </row>
    <row r="393" spans="1:2" s="5" customFormat="1" ht="12.75">
      <c r="A393" s="285"/>
      <c r="B393" s="284"/>
    </row>
    <row r="394" spans="1:2" s="5" customFormat="1" ht="12.75">
      <c r="A394" s="285"/>
      <c r="B394" s="284"/>
    </row>
    <row r="395" spans="1:2" s="5" customFormat="1" ht="12.75">
      <c r="A395" s="285"/>
      <c r="B395" s="284"/>
    </row>
    <row r="396" spans="1:2" s="5" customFormat="1" ht="12.75">
      <c r="A396" s="285"/>
      <c r="B396" s="284"/>
    </row>
    <row r="397" spans="1:2" s="5" customFormat="1" ht="12.75">
      <c r="A397" s="285"/>
      <c r="B397" s="284"/>
    </row>
    <row r="398" spans="1:2" s="5" customFormat="1" ht="12.75">
      <c r="A398" s="285"/>
      <c r="B398" s="284"/>
    </row>
    <row r="399" spans="1:2" s="5" customFormat="1" ht="12.75">
      <c r="A399" s="285"/>
      <c r="B399" s="284"/>
    </row>
    <row r="400" spans="1:2" s="5" customFormat="1" ht="12.75">
      <c r="A400" s="285"/>
      <c r="B400" s="284"/>
    </row>
    <row r="401" spans="1:2" s="5" customFormat="1" ht="12.75">
      <c r="A401" s="285"/>
      <c r="B401" s="284"/>
    </row>
    <row r="402" spans="1:2" s="5" customFormat="1" ht="12.75">
      <c r="A402" s="285"/>
      <c r="B402" s="284"/>
    </row>
    <row r="403" spans="1:2" s="5" customFormat="1" ht="12.75">
      <c r="A403" s="285"/>
      <c r="B403" s="284"/>
    </row>
    <row r="404" spans="1:2" s="5" customFormat="1" ht="12.75">
      <c r="A404" s="285"/>
      <c r="B404" s="284"/>
    </row>
    <row r="405" spans="1:2" s="5" customFormat="1" ht="12.75">
      <c r="A405" s="285"/>
      <c r="B405" s="284"/>
    </row>
    <row r="406" spans="1:2" s="5" customFormat="1" ht="12.75">
      <c r="A406" s="285"/>
      <c r="B406" s="284"/>
    </row>
    <row r="407" spans="1:2" s="5" customFormat="1" ht="12.75">
      <c r="A407" s="285"/>
      <c r="B407" s="284"/>
    </row>
    <row r="408" spans="1:2" s="5" customFormat="1" ht="12.75">
      <c r="A408" s="285"/>
      <c r="B408" s="284"/>
    </row>
    <row r="409" spans="1:2" s="5" customFormat="1" ht="12.75">
      <c r="A409" s="285"/>
      <c r="B409" s="284"/>
    </row>
    <row r="410" spans="1:2" s="5" customFormat="1" ht="12.75">
      <c r="A410" s="285"/>
      <c r="B410" s="284"/>
    </row>
    <row r="411" spans="1:2" s="5" customFormat="1" ht="12.75">
      <c r="A411" s="285"/>
      <c r="B411" s="284"/>
    </row>
    <row r="412" spans="1:2" s="5" customFormat="1" ht="12.75">
      <c r="A412" s="285"/>
      <c r="B412" s="284"/>
    </row>
    <row r="413" spans="1:2" s="5" customFormat="1" ht="12.75">
      <c r="A413" s="285"/>
      <c r="B413" s="284"/>
    </row>
    <row r="414" spans="1:2" s="5" customFormat="1" ht="12.75">
      <c r="A414" s="285"/>
      <c r="B414" s="284"/>
    </row>
    <row r="415" spans="1:2" s="5" customFormat="1" ht="12.75">
      <c r="A415" s="285"/>
      <c r="B415" s="284"/>
    </row>
    <row r="416" spans="1:2" s="5" customFormat="1" ht="12.75">
      <c r="A416" s="285"/>
      <c r="B416" s="284"/>
    </row>
    <row r="417" spans="1:2" s="5" customFormat="1" ht="12.75">
      <c r="A417" s="285"/>
      <c r="B417" s="284"/>
    </row>
    <row r="418" spans="1:2" s="5" customFormat="1" ht="12.75">
      <c r="A418" s="285"/>
      <c r="B418" s="284"/>
    </row>
    <row r="419" spans="1:2" s="5" customFormat="1" ht="12.75">
      <c r="A419" s="285"/>
      <c r="B419" s="284"/>
    </row>
    <row r="420" spans="1:2" s="5" customFormat="1" ht="12.75">
      <c r="A420" s="285"/>
      <c r="B420" s="284"/>
    </row>
    <row r="421" spans="1:2" s="5" customFormat="1" ht="12.75">
      <c r="A421" s="285"/>
      <c r="B421" s="284"/>
    </row>
    <row r="422" spans="1:2" s="5" customFormat="1" ht="12.75">
      <c r="A422" s="285"/>
      <c r="B422" s="284"/>
    </row>
    <row r="423" spans="1:2" s="5" customFormat="1" ht="12.75">
      <c r="A423" s="285"/>
      <c r="B423" s="284"/>
    </row>
    <row r="424" spans="1:2" s="5" customFormat="1" ht="12.75">
      <c r="A424" s="285"/>
      <c r="B424" s="284"/>
    </row>
    <row r="425" spans="1:2" s="5" customFormat="1" ht="12.75">
      <c r="A425" s="285"/>
      <c r="B425" s="284"/>
    </row>
    <row r="426" spans="1:2" s="5" customFormat="1" ht="12.75">
      <c r="A426" s="285"/>
      <c r="B426" s="284"/>
    </row>
    <row r="427" spans="1:2" s="5" customFormat="1" ht="12.75">
      <c r="A427" s="285"/>
      <c r="B427" s="284"/>
    </row>
    <row r="428" spans="1:2" s="5" customFormat="1" ht="12.75">
      <c r="A428" s="285"/>
      <c r="B428" s="284"/>
    </row>
    <row r="429" spans="1:2" s="5" customFormat="1" ht="12.75">
      <c r="A429" s="285"/>
      <c r="B429" s="284"/>
    </row>
    <row r="430" spans="1:2" s="5" customFormat="1" ht="12.75">
      <c r="A430" s="285"/>
      <c r="B430" s="284"/>
    </row>
    <row r="431" spans="1:2" s="5" customFormat="1" ht="12.75">
      <c r="A431" s="285"/>
      <c r="B431" s="284"/>
    </row>
    <row r="432" spans="1:2" s="5" customFormat="1" ht="12.75">
      <c r="A432" s="285"/>
      <c r="B432" s="284"/>
    </row>
    <row r="433" spans="1:2" s="5" customFormat="1" ht="12.75">
      <c r="A433" s="285"/>
      <c r="B433" s="284"/>
    </row>
    <row r="434" spans="1:2" s="5" customFormat="1" ht="12.75">
      <c r="A434" s="285"/>
      <c r="B434" s="284"/>
    </row>
    <row r="435" spans="1:2" s="5" customFormat="1" ht="12.75">
      <c r="A435" s="285"/>
      <c r="B435" s="284"/>
    </row>
    <row r="436" spans="1:2" s="5" customFormat="1" ht="12.75">
      <c r="A436" s="285"/>
      <c r="B436" s="284"/>
    </row>
    <row r="437" spans="1:2" s="5" customFormat="1" ht="12.75">
      <c r="A437" s="285"/>
      <c r="B437" s="284"/>
    </row>
    <row r="438" spans="1:2" s="5" customFormat="1" ht="12.75">
      <c r="A438" s="285"/>
      <c r="B438" s="284"/>
    </row>
    <row r="439" spans="1:2" s="5" customFormat="1" ht="12.75">
      <c r="A439" s="285"/>
      <c r="B439" s="284"/>
    </row>
    <row r="440" spans="1:2" s="5" customFormat="1" ht="12.75">
      <c r="A440" s="285"/>
      <c r="B440" s="284"/>
    </row>
    <row r="441" spans="1:2" s="5" customFormat="1" ht="12.75">
      <c r="A441" s="285"/>
      <c r="B441" s="284"/>
    </row>
    <row r="442" spans="1:2" s="5" customFormat="1" ht="12.75">
      <c r="A442" s="285"/>
      <c r="B442" s="284"/>
    </row>
    <row r="443" spans="1:2" s="5" customFormat="1" ht="12.75">
      <c r="A443" s="285"/>
      <c r="B443" s="284"/>
    </row>
    <row r="444" spans="1:2" s="5" customFormat="1" ht="12.75">
      <c r="A444" s="285"/>
      <c r="B444" s="284"/>
    </row>
    <row r="445" spans="1:2" s="5" customFormat="1" ht="12.75">
      <c r="A445" s="285"/>
      <c r="B445" s="284"/>
    </row>
    <row r="446" spans="1:2" s="5" customFormat="1" ht="12.75">
      <c r="A446" s="285"/>
      <c r="B446" s="284"/>
    </row>
    <row r="447" spans="1:2" s="5" customFormat="1" ht="12.75">
      <c r="A447" s="285"/>
      <c r="B447" s="284"/>
    </row>
    <row r="448" spans="1:2" s="5" customFormat="1" ht="12.75">
      <c r="A448" s="285"/>
      <c r="B448" s="284"/>
    </row>
    <row r="449" spans="1:2" s="5" customFormat="1" ht="12.75">
      <c r="A449" s="285"/>
      <c r="B449" s="284"/>
    </row>
    <row r="450" spans="1:2" s="5" customFormat="1" ht="12.75">
      <c r="A450" s="285"/>
      <c r="B450" s="284"/>
    </row>
    <row r="451" spans="1:2" s="5" customFormat="1" ht="12.75">
      <c r="A451" s="285"/>
      <c r="B451" s="284"/>
    </row>
    <row r="452" spans="1:2" s="5" customFormat="1" ht="12.75">
      <c r="A452" s="285"/>
      <c r="B452" s="284"/>
    </row>
    <row r="453" spans="1:2" s="5" customFormat="1" ht="12.75">
      <c r="A453" s="285"/>
      <c r="B453" s="284"/>
    </row>
    <row r="454" spans="1:2" s="5" customFormat="1" ht="12.75">
      <c r="A454" s="285"/>
      <c r="B454" s="284"/>
    </row>
  </sheetData>
  <sheetProtection/>
  <mergeCells count="340"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  <mergeCell ref="O7:O8"/>
    <mergeCell ref="P7:P8"/>
    <mergeCell ref="Q7:Q8"/>
    <mergeCell ref="J7:J8"/>
    <mergeCell ref="L7:L8"/>
    <mergeCell ref="M7:M8"/>
    <mergeCell ref="N7:N8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43:O44"/>
    <mergeCell ref="P43:P44"/>
    <mergeCell ref="Q43:Q44"/>
    <mergeCell ref="A57:K57"/>
    <mergeCell ref="J43:J44"/>
    <mergeCell ref="L43:L44"/>
    <mergeCell ref="M43:M44"/>
    <mergeCell ref="N43:N44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P60:P61"/>
    <mergeCell ref="Q60:Q61"/>
    <mergeCell ref="A71:K71"/>
    <mergeCell ref="J60:J61"/>
    <mergeCell ref="L60:L61"/>
    <mergeCell ref="M60:M61"/>
    <mergeCell ref="N60:N61"/>
    <mergeCell ref="S71:S75"/>
    <mergeCell ref="F72:J72"/>
    <mergeCell ref="L72:Q72"/>
    <mergeCell ref="D73:J73"/>
    <mergeCell ref="L73:Q73"/>
    <mergeCell ref="F74:F75"/>
    <mergeCell ref="G74:G75"/>
    <mergeCell ref="H74:H75"/>
    <mergeCell ref="L74:L75"/>
    <mergeCell ref="I74:I75"/>
    <mergeCell ref="Q74:Q75"/>
    <mergeCell ref="J74:J75"/>
    <mergeCell ref="P74:P75"/>
    <mergeCell ref="L90:L91"/>
    <mergeCell ref="M74:M75"/>
    <mergeCell ref="N74:N75"/>
    <mergeCell ref="O74:O75"/>
    <mergeCell ref="A87:K87"/>
    <mergeCell ref="F90:F91"/>
    <mergeCell ref="G90:G91"/>
    <mergeCell ref="H90:H91"/>
    <mergeCell ref="I90:I91"/>
    <mergeCell ref="F88:J88"/>
    <mergeCell ref="L88:Q88"/>
    <mergeCell ref="D89:J89"/>
    <mergeCell ref="L89:Q89"/>
    <mergeCell ref="N90:N91"/>
    <mergeCell ref="M90:M91"/>
    <mergeCell ref="N105:N106"/>
    <mergeCell ref="O105:O106"/>
    <mergeCell ref="S87:S91"/>
    <mergeCell ref="Q90:Q91"/>
    <mergeCell ref="S102:S106"/>
    <mergeCell ref="P90:P91"/>
    <mergeCell ref="P105:P106"/>
    <mergeCell ref="Q105:Q106"/>
    <mergeCell ref="F103:J103"/>
    <mergeCell ref="L103:Q103"/>
    <mergeCell ref="D104:J104"/>
    <mergeCell ref="L104:Q104"/>
    <mergeCell ref="F105:F106"/>
    <mergeCell ref="G105:G106"/>
    <mergeCell ref="H105:H106"/>
    <mergeCell ref="O90:O91"/>
    <mergeCell ref="I105:I106"/>
    <mergeCell ref="J105:J106"/>
    <mergeCell ref="L105:L106"/>
    <mergeCell ref="M105:M106"/>
    <mergeCell ref="A102:K102"/>
    <mergeCell ref="J90:J9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O120:O121"/>
    <mergeCell ref="P120:P121"/>
    <mergeCell ref="Q120:Q121"/>
    <mergeCell ref="A132:K132"/>
    <mergeCell ref="J120:J121"/>
    <mergeCell ref="L120:L121"/>
    <mergeCell ref="M120:M121"/>
    <mergeCell ref="N120:N121"/>
    <mergeCell ref="I135:I136"/>
    <mergeCell ref="J135:J136"/>
    <mergeCell ref="H120:H121"/>
    <mergeCell ref="I120:I121"/>
    <mergeCell ref="P135:P136"/>
    <mergeCell ref="Q135:Q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L135:L136"/>
    <mergeCell ref="M135:M136"/>
    <mergeCell ref="N135:N136"/>
    <mergeCell ref="O135:O136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H151:H152"/>
    <mergeCell ref="I151:I152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N174:N175"/>
    <mergeCell ref="O174:O175"/>
    <mergeCell ref="Q151:Q152"/>
    <mergeCell ref="A171:K171"/>
    <mergeCell ref="J151:J152"/>
    <mergeCell ref="L151:L152"/>
    <mergeCell ref="M151:M152"/>
    <mergeCell ref="N151:N152"/>
    <mergeCell ref="O151:O152"/>
    <mergeCell ref="P151:P152"/>
    <mergeCell ref="I174:I175"/>
    <mergeCell ref="J174:J175"/>
    <mergeCell ref="L174:L175"/>
    <mergeCell ref="M174:M175"/>
    <mergeCell ref="P174:P175"/>
    <mergeCell ref="Q174:Q175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I214:I215"/>
    <mergeCell ref="J214:J215"/>
    <mergeCell ref="H193:H194"/>
    <mergeCell ref="I193:I194"/>
    <mergeCell ref="P214:P215"/>
    <mergeCell ref="Q214:Q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L214:L215"/>
    <mergeCell ref="M214:M215"/>
    <mergeCell ref="N214:N215"/>
    <mergeCell ref="O214:O215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H228:H229"/>
    <mergeCell ref="I228:I229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N241:N242"/>
    <mergeCell ref="O241:O242"/>
    <mergeCell ref="Q228:Q229"/>
    <mergeCell ref="A238:K238"/>
    <mergeCell ref="J228:J229"/>
    <mergeCell ref="L228:L229"/>
    <mergeCell ref="M228:M229"/>
    <mergeCell ref="N228:N229"/>
    <mergeCell ref="O228:O229"/>
    <mergeCell ref="P228:P229"/>
    <mergeCell ref="I241:I242"/>
    <mergeCell ref="J241:J242"/>
    <mergeCell ref="L241:L242"/>
    <mergeCell ref="M241:M242"/>
    <mergeCell ref="P241:P242"/>
    <mergeCell ref="Q241:Q242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I270:I271"/>
    <mergeCell ref="J270:J271"/>
    <mergeCell ref="H255:H256"/>
    <mergeCell ref="I255:I256"/>
    <mergeCell ref="P270:P271"/>
    <mergeCell ref="Q270:Q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L270:L271"/>
    <mergeCell ref="M270:M271"/>
    <mergeCell ref="N270:N271"/>
    <mergeCell ref="O270:O271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H282:H283"/>
    <mergeCell ref="I282:I283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N297:N298"/>
    <mergeCell ref="O297:O298"/>
    <mergeCell ref="Q282:Q283"/>
    <mergeCell ref="A294:K294"/>
    <mergeCell ref="J282:J283"/>
    <mergeCell ref="L282:L283"/>
    <mergeCell ref="M282:M283"/>
    <mergeCell ref="N282:N283"/>
    <mergeCell ref="O282:O283"/>
    <mergeCell ref="P282:P283"/>
    <mergeCell ref="I297:I298"/>
    <mergeCell ref="J297:J298"/>
    <mergeCell ref="L297:L298"/>
    <mergeCell ref="M297:M298"/>
    <mergeCell ref="P297:P298"/>
    <mergeCell ref="Q297:Q298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Q310:Q311"/>
    <mergeCell ref="J310:J311"/>
    <mergeCell ref="L310:L311"/>
    <mergeCell ref="M310:M311"/>
    <mergeCell ref="N310:N311"/>
    <mergeCell ref="H310:H311"/>
    <mergeCell ref="I310:I311"/>
    <mergeCell ref="O310:O311"/>
    <mergeCell ref="P310:P311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9"/>
  <sheetViews>
    <sheetView showZeros="0" zoomScalePageLayoutView="0" workbookViewId="0" topLeftCell="C13">
      <selection activeCell="M40" sqref="M4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4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6.8515625" style="0" customWidth="1"/>
    <col min="14" max="14" width="3.421875" style="0" customWidth="1"/>
    <col min="15" max="15" width="4.57421875" style="0" customWidth="1"/>
    <col min="16" max="16" width="9.7109375" style="0" bestFit="1" customWidth="1"/>
    <col min="17" max="17" width="9.281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247</v>
      </c>
      <c r="C3" s="108"/>
      <c r="D3" s="108"/>
      <c r="E3" s="108"/>
    </row>
    <row r="4" ht="13.5" thickBot="1"/>
    <row r="5" spans="1:19" ht="12.75" customHeight="1">
      <c r="A5" s="547" t="s">
        <v>357</v>
      </c>
      <c r="B5" s="548"/>
      <c r="C5" s="548"/>
      <c r="D5" s="548"/>
      <c r="E5" s="548"/>
      <c r="F5" s="548"/>
      <c r="G5" s="548"/>
      <c r="H5" s="548"/>
      <c r="I5" s="548"/>
      <c r="J5" s="548"/>
      <c r="K5" s="549"/>
      <c r="L5" s="324"/>
      <c r="M5" s="325"/>
      <c r="N5" s="325"/>
      <c r="O5" s="325"/>
      <c r="P5" s="325"/>
      <c r="Q5" s="325"/>
      <c r="R5" s="326"/>
      <c r="S5" s="550" t="s">
        <v>357</v>
      </c>
    </row>
    <row r="6" spans="1:19" ht="18.75">
      <c r="A6" s="327"/>
      <c r="B6" s="201"/>
      <c r="C6" s="202"/>
      <c r="D6" s="203"/>
      <c r="E6" s="204"/>
      <c r="F6" s="552" t="s">
        <v>2</v>
      </c>
      <c r="G6" s="552"/>
      <c r="H6" s="552"/>
      <c r="I6" s="552"/>
      <c r="J6" s="552"/>
      <c r="K6" s="205"/>
      <c r="L6" s="552" t="s">
        <v>3</v>
      </c>
      <c r="M6" s="552"/>
      <c r="N6" s="552"/>
      <c r="O6" s="552"/>
      <c r="P6" s="552"/>
      <c r="Q6" s="552"/>
      <c r="R6" s="205"/>
      <c r="S6" s="551"/>
    </row>
    <row r="7" spans="1:19" ht="12.75">
      <c r="A7" s="327"/>
      <c r="B7" s="206" t="s">
        <v>95</v>
      </c>
      <c r="C7" s="203" t="s">
        <v>5</v>
      </c>
      <c r="D7" s="553" t="s">
        <v>6</v>
      </c>
      <c r="E7" s="554"/>
      <c r="F7" s="554"/>
      <c r="G7" s="554"/>
      <c r="H7" s="554"/>
      <c r="I7" s="554"/>
      <c r="J7" s="554"/>
      <c r="K7" s="207"/>
      <c r="L7" s="553"/>
      <c r="M7" s="555"/>
      <c r="N7" s="555"/>
      <c r="O7" s="555"/>
      <c r="P7" s="555"/>
      <c r="Q7" s="555"/>
      <c r="R7" s="207"/>
      <c r="S7" s="551"/>
    </row>
    <row r="8" spans="1:19" ht="12.75">
      <c r="A8" s="327"/>
      <c r="B8" s="206" t="s">
        <v>97</v>
      </c>
      <c r="C8" s="203" t="s">
        <v>8</v>
      </c>
      <c r="D8" s="203"/>
      <c r="E8" s="204" t="s">
        <v>9</v>
      </c>
      <c r="F8" s="545">
        <v>610</v>
      </c>
      <c r="G8" s="545">
        <v>620</v>
      </c>
      <c r="H8" s="545">
        <v>630</v>
      </c>
      <c r="I8" s="545">
        <v>640</v>
      </c>
      <c r="J8" s="545" t="s">
        <v>10</v>
      </c>
      <c r="K8" s="208"/>
      <c r="L8" s="546">
        <v>711</v>
      </c>
      <c r="M8" s="545">
        <v>711</v>
      </c>
      <c r="N8" s="545">
        <v>714</v>
      </c>
      <c r="O8" s="545">
        <v>716</v>
      </c>
      <c r="P8" s="545">
        <v>717</v>
      </c>
      <c r="Q8" s="545" t="s">
        <v>10</v>
      </c>
      <c r="R8" s="208"/>
      <c r="S8" s="551"/>
    </row>
    <row r="9" spans="1:19" ht="12.75">
      <c r="A9" s="327"/>
      <c r="B9" s="331" t="s">
        <v>96</v>
      </c>
      <c r="C9" s="332"/>
      <c r="D9" s="332"/>
      <c r="E9" s="333"/>
      <c r="F9" s="545"/>
      <c r="G9" s="545"/>
      <c r="H9" s="545"/>
      <c r="I9" s="545"/>
      <c r="J9" s="545"/>
      <c r="K9" s="208"/>
      <c r="L9" s="546"/>
      <c r="M9" s="545"/>
      <c r="N9" s="545"/>
      <c r="O9" s="545"/>
      <c r="P9" s="545"/>
      <c r="Q9" s="545"/>
      <c r="R9" s="208"/>
      <c r="S9" s="551"/>
    </row>
    <row r="10" spans="1:19" ht="15">
      <c r="A10" s="334">
        <v>1</v>
      </c>
      <c r="B10" s="209" t="s">
        <v>247</v>
      </c>
      <c r="C10" s="210"/>
      <c r="D10" s="211"/>
      <c r="E10" s="211"/>
      <c r="F10" s="212">
        <v>2780</v>
      </c>
      <c r="G10" s="212">
        <v>1120</v>
      </c>
      <c r="H10" s="212">
        <v>19487</v>
      </c>
      <c r="I10" s="212"/>
      <c r="J10" s="212">
        <v>23387</v>
      </c>
      <c r="K10" s="213"/>
      <c r="L10" s="214"/>
      <c r="M10" s="535">
        <v>5000</v>
      </c>
      <c r="N10" s="535"/>
      <c r="O10" s="535"/>
      <c r="P10" s="535" t="s">
        <v>124</v>
      </c>
      <c r="Q10" s="535">
        <v>5000</v>
      </c>
      <c r="R10" s="213"/>
      <c r="S10" s="212">
        <v>28387</v>
      </c>
    </row>
    <row r="11" spans="1:19" ht="12.75">
      <c r="A11" s="14">
        <f>A10+1</f>
        <v>2</v>
      </c>
      <c r="B11" s="150" t="s">
        <v>251</v>
      </c>
      <c r="C11" s="219" t="s">
        <v>258</v>
      </c>
      <c r="D11" s="152"/>
      <c r="E11" s="151" t="s">
        <v>256</v>
      </c>
      <c r="F11" s="153"/>
      <c r="G11" s="153"/>
      <c r="H11" s="153"/>
      <c r="I11" s="153"/>
      <c r="J11" s="153"/>
      <c r="K11" s="215"/>
      <c r="L11" s="78"/>
      <c r="M11" s="320"/>
      <c r="N11" s="320"/>
      <c r="O11" s="320"/>
      <c r="P11" s="320" t="s">
        <v>124</v>
      </c>
      <c r="Q11" s="320"/>
      <c r="R11" s="215"/>
      <c r="S11" s="153"/>
    </row>
    <row r="12" spans="1:19" ht="12.75">
      <c r="A12" s="14">
        <v>3</v>
      </c>
      <c r="B12" s="216" t="s">
        <v>252</v>
      </c>
      <c r="C12" s="219" t="s">
        <v>258</v>
      </c>
      <c r="D12" s="217"/>
      <c r="E12" s="217" t="s">
        <v>259</v>
      </c>
      <c r="F12" s="320">
        <v>930</v>
      </c>
      <c r="G12" s="320">
        <v>370</v>
      </c>
      <c r="H12" s="320">
        <v>500</v>
      </c>
      <c r="I12" s="153"/>
      <c r="J12" s="320">
        <f>SUM(F12:I12)</f>
        <v>1800</v>
      </c>
      <c r="K12" s="215"/>
      <c r="L12" s="78"/>
      <c r="M12" s="320"/>
      <c r="N12" s="320"/>
      <c r="O12" s="320"/>
      <c r="P12" s="320"/>
      <c r="Q12" s="320"/>
      <c r="R12" s="215"/>
      <c r="S12" s="320">
        <f>SUM(J12:R12)</f>
        <v>1800</v>
      </c>
    </row>
    <row r="13" spans="1:19" ht="12.75">
      <c r="A13" s="14">
        <v>4</v>
      </c>
      <c r="B13" s="216" t="s">
        <v>339</v>
      </c>
      <c r="C13" s="219" t="s">
        <v>340</v>
      </c>
      <c r="D13" s="217"/>
      <c r="E13" s="217" t="s">
        <v>341</v>
      </c>
      <c r="F13" s="320"/>
      <c r="G13" s="320"/>
      <c r="H13" s="320">
        <v>1987</v>
      </c>
      <c r="I13" s="153"/>
      <c r="J13" s="320">
        <v>1987</v>
      </c>
      <c r="K13" s="215"/>
      <c r="L13" s="78"/>
      <c r="M13" s="320"/>
      <c r="N13" s="320"/>
      <c r="O13" s="320"/>
      <c r="P13" s="320"/>
      <c r="Q13" s="320"/>
      <c r="R13" s="215"/>
      <c r="S13" s="320">
        <v>1987</v>
      </c>
    </row>
    <row r="14" spans="1:19" ht="12.75">
      <c r="A14" s="14">
        <v>5</v>
      </c>
      <c r="B14" s="216" t="s">
        <v>253</v>
      </c>
      <c r="C14" s="219" t="s">
        <v>258</v>
      </c>
      <c r="D14" s="217"/>
      <c r="E14" s="217" t="s">
        <v>260</v>
      </c>
      <c r="F14" s="320">
        <v>1850</v>
      </c>
      <c r="G14" s="320">
        <v>750</v>
      </c>
      <c r="H14" s="320">
        <v>2500</v>
      </c>
      <c r="I14" s="153"/>
      <c r="J14" s="320">
        <f>SUM(F14:I14)</f>
        <v>5100</v>
      </c>
      <c r="K14" s="215"/>
      <c r="L14" s="78"/>
      <c r="M14" s="320"/>
      <c r="N14" s="320"/>
      <c r="O14" s="320"/>
      <c r="P14" s="320"/>
      <c r="Q14" s="320"/>
      <c r="R14" s="215"/>
      <c r="S14" s="320">
        <f>SUM(J14:R14)</f>
        <v>5100</v>
      </c>
    </row>
    <row r="15" spans="1:19" ht="12.75">
      <c r="A15" s="14">
        <v>6</v>
      </c>
      <c r="B15" s="216" t="s">
        <v>254</v>
      </c>
      <c r="C15" s="219" t="s">
        <v>258</v>
      </c>
      <c r="D15" s="217"/>
      <c r="E15" s="217" t="s">
        <v>261</v>
      </c>
      <c r="F15" s="320"/>
      <c r="G15" s="320"/>
      <c r="H15" s="320">
        <v>500</v>
      </c>
      <c r="I15" s="153"/>
      <c r="J15" s="320">
        <f>SUM(F15:I15)</f>
        <v>500</v>
      </c>
      <c r="K15" s="215"/>
      <c r="L15" s="78"/>
      <c r="M15" s="320"/>
      <c r="N15" s="320"/>
      <c r="O15" s="320"/>
      <c r="P15" s="320"/>
      <c r="Q15" s="320"/>
      <c r="R15" s="215"/>
      <c r="S15" s="320">
        <f>SUM(J15:R15)</f>
        <v>500</v>
      </c>
    </row>
    <row r="16" spans="1:19" ht="12.75">
      <c r="A16" s="14">
        <v>7</v>
      </c>
      <c r="B16" s="216" t="s">
        <v>255</v>
      </c>
      <c r="C16" s="219" t="s">
        <v>258</v>
      </c>
      <c r="D16" s="217"/>
      <c r="E16" s="217" t="s">
        <v>330</v>
      </c>
      <c r="F16" s="153"/>
      <c r="G16" s="153"/>
      <c r="H16" s="320">
        <v>11500</v>
      </c>
      <c r="I16" s="153"/>
      <c r="J16" s="320">
        <f>SUM(F16:I16)</f>
        <v>11500</v>
      </c>
      <c r="K16" s="215"/>
      <c r="L16" s="78"/>
      <c r="M16" s="320"/>
      <c r="N16" s="320"/>
      <c r="O16" s="320"/>
      <c r="P16" s="320"/>
      <c r="Q16" s="320"/>
      <c r="R16" s="215"/>
      <c r="S16" s="320">
        <f>SUM(J16:R16)</f>
        <v>11500</v>
      </c>
    </row>
    <row r="17" spans="1:19" ht="12.75">
      <c r="A17" s="14">
        <v>8</v>
      </c>
      <c r="B17" s="216" t="s">
        <v>257</v>
      </c>
      <c r="C17" s="219" t="s">
        <v>258</v>
      </c>
      <c r="D17" s="217"/>
      <c r="E17" s="217" t="s">
        <v>304</v>
      </c>
      <c r="F17" s="153"/>
      <c r="G17" s="153"/>
      <c r="H17" s="153"/>
      <c r="I17" s="153"/>
      <c r="J17" s="320"/>
      <c r="K17" s="215"/>
      <c r="L17" s="78"/>
      <c r="M17" s="320"/>
      <c r="N17" s="320"/>
      <c r="O17" s="320"/>
      <c r="P17" s="320"/>
      <c r="Q17" s="320"/>
      <c r="R17" s="215"/>
      <c r="S17" s="320" t="s">
        <v>124</v>
      </c>
    </row>
    <row r="18" spans="1:19" ht="12.75">
      <c r="A18" s="353">
        <v>9</v>
      </c>
      <c r="B18" s="216" t="s">
        <v>305</v>
      </c>
      <c r="C18" s="219" t="s">
        <v>258</v>
      </c>
      <c r="D18" s="217"/>
      <c r="E18" s="217" t="s">
        <v>293</v>
      </c>
      <c r="F18" s="153"/>
      <c r="G18" s="153"/>
      <c r="H18" s="153"/>
      <c r="I18" s="153"/>
      <c r="J18" s="153"/>
      <c r="K18" s="352"/>
      <c r="L18" s="351"/>
      <c r="M18" s="349">
        <v>5000</v>
      </c>
      <c r="N18" s="349"/>
      <c r="O18" s="349"/>
      <c r="P18" s="349" t="s">
        <v>124</v>
      </c>
      <c r="Q18" s="349">
        <v>5000</v>
      </c>
      <c r="R18" s="502"/>
      <c r="S18" s="349">
        <v>5000</v>
      </c>
    </row>
    <row r="19" spans="1:19" ht="12.75">
      <c r="A19" s="353">
        <v>10</v>
      </c>
      <c r="B19" s="159" t="s">
        <v>306</v>
      </c>
      <c r="C19" s="219" t="s">
        <v>258</v>
      </c>
      <c r="D19" s="347"/>
      <c r="E19" s="501" t="s">
        <v>124</v>
      </c>
      <c r="F19" s="153"/>
      <c r="G19" s="153"/>
      <c r="H19" s="153"/>
      <c r="I19" s="153"/>
      <c r="J19" s="153"/>
      <c r="K19" s="352"/>
      <c r="L19" s="351"/>
      <c r="M19" s="320"/>
      <c r="N19" s="320"/>
      <c r="O19" s="320"/>
      <c r="P19" s="320"/>
      <c r="Q19" s="320"/>
      <c r="R19" s="358"/>
      <c r="S19" s="320"/>
    </row>
    <row r="20" spans="1:19" ht="12.75">
      <c r="A20" s="353">
        <v>11</v>
      </c>
      <c r="B20" s="216" t="s">
        <v>305</v>
      </c>
      <c r="C20" s="219" t="s">
        <v>258</v>
      </c>
      <c r="D20" s="217"/>
      <c r="E20" s="501" t="s">
        <v>124</v>
      </c>
      <c r="F20" s="153"/>
      <c r="G20" s="153"/>
      <c r="H20" s="320" t="s">
        <v>124</v>
      </c>
      <c r="I20" s="153"/>
      <c r="J20" s="320" t="s">
        <v>124</v>
      </c>
      <c r="K20" s="215"/>
      <c r="L20" s="78"/>
      <c r="M20" s="153"/>
      <c r="N20" s="153"/>
      <c r="O20" s="320"/>
      <c r="P20" s="320"/>
      <c r="Q20" s="320"/>
      <c r="R20" s="215"/>
      <c r="S20" s="320"/>
    </row>
    <row r="21" spans="1:19" ht="18.75" customHeight="1">
      <c r="A21" s="353" t="s">
        <v>124</v>
      </c>
      <c r="B21" s="159" t="s">
        <v>124</v>
      </c>
      <c r="C21" s="219" t="s">
        <v>124</v>
      </c>
      <c r="D21" s="217"/>
      <c r="E21" s="217" t="s">
        <v>362</v>
      </c>
      <c r="F21" s="153"/>
      <c r="G21" s="153"/>
      <c r="H21" s="320">
        <v>2500</v>
      </c>
      <c r="I21" s="153"/>
      <c r="J21" s="320">
        <v>2500</v>
      </c>
      <c r="K21" s="352"/>
      <c r="L21" s="351"/>
      <c r="M21" s="153"/>
      <c r="N21" s="153"/>
      <c r="O21" s="153"/>
      <c r="P21" s="153"/>
      <c r="Q21" s="320"/>
      <c r="R21" s="215"/>
      <c r="S21" s="320">
        <v>2500</v>
      </c>
    </row>
    <row r="22" ht="13.5" thickBot="1"/>
    <row r="23" spans="1:19" ht="12.75" customHeight="1" thickBot="1">
      <c r="A23" s="547" t="s">
        <v>365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9"/>
      <c r="L23" s="324"/>
      <c r="M23" s="325"/>
      <c r="N23" s="325"/>
      <c r="O23" s="325"/>
      <c r="P23" s="325"/>
      <c r="Q23" s="325"/>
      <c r="R23" s="326"/>
      <c r="S23" s="556" t="s">
        <v>366</v>
      </c>
    </row>
    <row r="24" spans="1:19" ht="18.75">
      <c r="A24" s="327"/>
      <c r="B24" s="201"/>
      <c r="C24" s="202"/>
      <c r="D24" s="203"/>
      <c r="E24" s="204"/>
      <c r="F24" s="559" t="s">
        <v>2</v>
      </c>
      <c r="G24" s="560"/>
      <c r="H24" s="560"/>
      <c r="I24" s="560"/>
      <c r="J24" s="561"/>
      <c r="K24" s="10"/>
      <c r="L24" s="562" t="s">
        <v>3</v>
      </c>
      <c r="M24" s="563"/>
      <c r="N24" s="563"/>
      <c r="O24" s="563"/>
      <c r="P24" s="563"/>
      <c r="Q24" s="564"/>
      <c r="R24" s="205"/>
      <c r="S24" s="557"/>
    </row>
    <row r="25" spans="1:19" ht="12.75">
      <c r="A25" s="327"/>
      <c r="B25" s="206" t="s">
        <v>95</v>
      </c>
      <c r="C25" s="203" t="s">
        <v>5</v>
      </c>
      <c r="D25" s="553" t="s">
        <v>6</v>
      </c>
      <c r="E25" s="554"/>
      <c r="F25" s="554"/>
      <c r="G25" s="554"/>
      <c r="H25" s="554"/>
      <c r="I25" s="554"/>
      <c r="J25" s="554"/>
      <c r="K25" s="207"/>
      <c r="L25" s="553"/>
      <c r="M25" s="555"/>
      <c r="N25" s="555"/>
      <c r="O25" s="555"/>
      <c r="P25" s="555"/>
      <c r="Q25" s="555"/>
      <c r="R25" s="207"/>
      <c r="S25" s="557"/>
    </row>
    <row r="26" spans="1:19" ht="12.75">
      <c r="A26" s="327"/>
      <c r="B26" s="206" t="s">
        <v>97</v>
      </c>
      <c r="C26" s="203" t="s">
        <v>8</v>
      </c>
      <c r="D26" s="203"/>
      <c r="E26" s="204" t="s">
        <v>9</v>
      </c>
      <c r="F26" s="545">
        <v>610</v>
      </c>
      <c r="G26" s="545">
        <v>620</v>
      </c>
      <c r="H26" s="545">
        <v>630</v>
      </c>
      <c r="I26" s="545">
        <v>640</v>
      </c>
      <c r="J26" s="545" t="s">
        <v>10</v>
      </c>
      <c r="K26" s="208"/>
      <c r="L26" s="546">
        <v>711</v>
      </c>
      <c r="M26" s="545">
        <v>713</v>
      </c>
      <c r="N26" s="545">
        <v>714</v>
      </c>
      <c r="O26" s="545">
        <v>716</v>
      </c>
      <c r="P26" s="545">
        <v>717</v>
      </c>
      <c r="Q26" s="545" t="s">
        <v>10</v>
      </c>
      <c r="R26" s="208"/>
      <c r="S26" s="557"/>
    </row>
    <row r="27" spans="1:19" ht="13.5" thickBot="1">
      <c r="A27" s="327"/>
      <c r="B27" s="331" t="s">
        <v>96</v>
      </c>
      <c r="C27" s="332"/>
      <c r="D27" s="332"/>
      <c r="E27" s="333"/>
      <c r="F27" s="545"/>
      <c r="G27" s="545"/>
      <c r="H27" s="545"/>
      <c r="I27" s="545"/>
      <c r="J27" s="545"/>
      <c r="K27" s="208"/>
      <c r="L27" s="546"/>
      <c r="M27" s="545"/>
      <c r="N27" s="545"/>
      <c r="O27" s="545"/>
      <c r="P27" s="545"/>
      <c r="Q27" s="545"/>
      <c r="R27" s="208"/>
      <c r="S27" s="558"/>
    </row>
    <row r="28" spans="1:19" ht="15">
      <c r="A28" s="334">
        <v>1</v>
      </c>
      <c r="B28" s="209" t="s">
        <v>247</v>
      </c>
      <c r="C28" s="210"/>
      <c r="D28" s="211"/>
      <c r="E28" s="211"/>
      <c r="F28" s="320">
        <v>2780</v>
      </c>
      <c r="G28" s="320">
        <v>1170</v>
      </c>
      <c r="H28" s="535">
        <v>6500</v>
      </c>
      <c r="I28" s="212"/>
      <c r="J28" s="535">
        <v>10450</v>
      </c>
      <c r="K28" s="213"/>
      <c r="L28" s="214"/>
      <c r="M28" s="212"/>
      <c r="N28" s="212"/>
      <c r="O28" s="212"/>
      <c r="P28" s="535">
        <v>180000</v>
      </c>
      <c r="Q28" s="535">
        <v>180000</v>
      </c>
      <c r="R28" s="213"/>
      <c r="S28" s="212">
        <v>190450</v>
      </c>
    </row>
    <row r="29" spans="1:19" ht="12.75">
      <c r="A29" s="14">
        <f>A28+1</f>
        <v>2</v>
      </c>
      <c r="B29" s="150" t="s">
        <v>251</v>
      </c>
      <c r="C29" s="219" t="s">
        <v>258</v>
      </c>
      <c r="D29" s="152"/>
      <c r="E29" s="151" t="s">
        <v>256</v>
      </c>
      <c r="F29" s="153"/>
      <c r="G29" s="153"/>
      <c r="H29" s="153"/>
      <c r="I29" s="153"/>
      <c r="J29" s="320"/>
      <c r="K29" s="215"/>
      <c r="L29" s="78"/>
      <c r="M29" s="153"/>
      <c r="N29" s="153"/>
      <c r="O29" s="153"/>
      <c r="P29" s="153"/>
      <c r="Q29" s="320"/>
      <c r="R29" s="215"/>
      <c r="S29" s="153"/>
    </row>
    <row r="30" spans="1:19" ht="12.75">
      <c r="A30" s="14">
        <v>3</v>
      </c>
      <c r="B30" s="216" t="s">
        <v>252</v>
      </c>
      <c r="C30" s="219" t="s">
        <v>258</v>
      </c>
      <c r="D30" s="217"/>
      <c r="E30" s="217" t="s">
        <v>259</v>
      </c>
      <c r="F30" s="320">
        <v>930</v>
      </c>
      <c r="G30" s="320">
        <v>370</v>
      </c>
      <c r="H30" s="320">
        <v>1000</v>
      </c>
      <c r="I30" s="153"/>
      <c r="J30" s="320">
        <v>2300</v>
      </c>
      <c r="K30" s="215"/>
      <c r="L30" s="78"/>
      <c r="M30" s="153"/>
      <c r="N30" s="153"/>
      <c r="O30" s="153"/>
      <c r="P30" s="153"/>
      <c r="Q30" s="320"/>
      <c r="R30" s="215"/>
      <c r="S30" s="153">
        <v>2300</v>
      </c>
    </row>
    <row r="31" spans="1:19" ht="12.75">
      <c r="A31" s="14">
        <v>4</v>
      </c>
      <c r="B31" s="216" t="s">
        <v>253</v>
      </c>
      <c r="C31" s="219" t="s">
        <v>258</v>
      </c>
      <c r="D31" s="217"/>
      <c r="E31" s="217" t="s">
        <v>341</v>
      </c>
      <c r="F31" s="320"/>
      <c r="G31" s="320"/>
      <c r="H31" s="320"/>
      <c r="I31" s="153"/>
      <c r="J31" s="320"/>
      <c r="K31" s="215"/>
      <c r="L31" s="78"/>
      <c r="M31" s="153"/>
      <c r="N31" s="153"/>
      <c r="O31" s="153"/>
      <c r="P31" s="153"/>
      <c r="Q31" s="320"/>
      <c r="R31" s="215"/>
      <c r="S31" s="153"/>
    </row>
    <row r="32" spans="1:19" ht="12.75">
      <c r="A32" s="14">
        <v>5</v>
      </c>
      <c r="B32" s="216" t="s">
        <v>254</v>
      </c>
      <c r="C32" s="219" t="s">
        <v>258</v>
      </c>
      <c r="D32" s="217"/>
      <c r="E32" s="217" t="s">
        <v>260</v>
      </c>
      <c r="F32" s="320">
        <v>1850</v>
      </c>
      <c r="G32" s="320">
        <v>800</v>
      </c>
      <c r="H32" s="320">
        <v>2500</v>
      </c>
      <c r="I32" s="153"/>
      <c r="J32" s="320">
        <v>5150</v>
      </c>
      <c r="K32" s="215"/>
      <c r="L32" s="78"/>
      <c r="M32" s="153"/>
      <c r="N32" s="153"/>
      <c r="O32" s="153"/>
      <c r="P32" s="153"/>
      <c r="Q32" s="320"/>
      <c r="R32" s="215"/>
      <c r="S32" s="153">
        <v>5150</v>
      </c>
    </row>
    <row r="33" spans="1:19" ht="12.75">
      <c r="A33" s="14">
        <v>6</v>
      </c>
      <c r="B33" s="216" t="s">
        <v>255</v>
      </c>
      <c r="C33" s="219" t="s">
        <v>258</v>
      </c>
      <c r="D33" s="217"/>
      <c r="E33" s="217" t="s">
        <v>261</v>
      </c>
      <c r="F33" s="153"/>
      <c r="G33" s="153"/>
      <c r="H33" s="320">
        <v>500</v>
      </c>
      <c r="I33" s="153"/>
      <c r="J33" s="320">
        <v>500</v>
      </c>
      <c r="K33" s="215"/>
      <c r="L33" s="78"/>
      <c r="M33" s="153"/>
      <c r="N33" s="153"/>
      <c r="O33" s="153"/>
      <c r="P33" s="153"/>
      <c r="Q33" s="320"/>
      <c r="R33" s="215"/>
      <c r="S33" s="153">
        <v>500</v>
      </c>
    </row>
    <row r="34" spans="1:19" ht="12.75">
      <c r="A34" s="14">
        <v>7</v>
      </c>
      <c r="B34" s="216" t="s">
        <v>257</v>
      </c>
      <c r="C34" s="219" t="s">
        <v>258</v>
      </c>
      <c r="D34" s="217"/>
      <c r="E34" s="217" t="s">
        <v>330</v>
      </c>
      <c r="F34" s="153"/>
      <c r="G34" s="153"/>
      <c r="H34" s="320">
        <v>500</v>
      </c>
      <c r="I34" s="153"/>
      <c r="J34" s="320">
        <v>500</v>
      </c>
      <c r="K34" s="215"/>
      <c r="L34" s="78"/>
      <c r="M34" s="153"/>
      <c r="N34" s="153"/>
      <c r="O34" s="320"/>
      <c r="P34" s="320">
        <v>20000</v>
      </c>
      <c r="Q34" s="320">
        <v>20000</v>
      </c>
      <c r="R34" s="215"/>
      <c r="S34" s="153">
        <v>20500</v>
      </c>
    </row>
    <row r="35" spans="1:19" ht="12.75">
      <c r="A35" s="353">
        <v>8</v>
      </c>
      <c r="B35" s="216" t="s">
        <v>305</v>
      </c>
      <c r="C35" s="219" t="s">
        <v>258</v>
      </c>
      <c r="D35" s="217"/>
      <c r="E35" s="217" t="s">
        <v>304</v>
      </c>
      <c r="F35" s="348"/>
      <c r="G35" s="348"/>
      <c r="H35" s="349"/>
      <c r="I35" s="348"/>
      <c r="J35" s="349"/>
      <c r="K35" s="502"/>
      <c r="L35" s="503"/>
      <c r="M35" s="348"/>
      <c r="N35" s="348"/>
      <c r="O35" s="349"/>
      <c r="P35" s="349"/>
      <c r="Q35" s="349"/>
      <c r="R35" s="502"/>
      <c r="S35" s="348"/>
    </row>
    <row r="36" spans="1:19" ht="12.75">
      <c r="A36" s="353">
        <v>9</v>
      </c>
      <c r="B36" s="159" t="s">
        <v>306</v>
      </c>
      <c r="C36" s="219" t="s">
        <v>258</v>
      </c>
      <c r="D36" s="347"/>
      <c r="E36" s="217" t="s">
        <v>293</v>
      </c>
      <c r="F36" s="320"/>
      <c r="G36" s="320"/>
      <c r="H36" s="320">
        <v>2000</v>
      </c>
      <c r="I36" s="320"/>
      <c r="J36" s="320">
        <v>2000</v>
      </c>
      <c r="K36" s="358"/>
      <c r="L36" s="357"/>
      <c r="M36" s="320"/>
      <c r="N36" s="320"/>
      <c r="O36" s="320"/>
      <c r="P36" s="320">
        <v>160000</v>
      </c>
      <c r="Q36" s="320">
        <v>160000</v>
      </c>
      <c r="R36" s="358"/>
      <c r="S36" s="153">
        <v>162000</v>
      </c>
    </row>
    <row r="37" spans="1:19" ht="12.75">
      <c r="A37" s="353">
        <v>10</v>
      </c>
      <c r="B37" s="216" t="s">
        <v>305</v>
      </c>
      <c r="C37" s="219" t="s">
        <v>258</v>
      </c>
      <c r="D37" s="217"/>
      <c r="E37" s="501" t="s">
        <v>124</v>
      </c>
      <c r="F37" s="320"/>
      <c r="G37" s="320"/>
      <c r="H37" s="320"/>
      <c r="I37" s="320"/>
      <c r="J37" s="320"/>
      <c r="K37" s="504"/>
      <c r="L37" s="505"/>
      <c r="M37" s="320"/>
      <c r="N37" s="320"/>
      <c r="O37" s="320"/>
      <c r="P37" s="320"/>
      <c r="Q37" s="320"/>
      <c r="R37" s="358"/>
      <c r="S37" s="320"/>
    </row>
    <row r="38" spans="1:19" ht="12.75">
      <c r="A38" s="353" t="s">
        <v>124</v>
      </c>
      <c r="B38" s="159" t="s">
        <v>124</v>
      </c>
      <c r="C38" s="219" t="s">
        <v>124</v>
      </c>
      <c r="D38" s="217"/>
      <c r="E38" s="501" t="s">
        <v>124</v>
      </c>
      <c r="F38" s="320"/>
      <c r="G38" s="320"/>
      <c r="H38" s="320"/>
      <c r="I38" s="320"/>
      <c r="J38" s="320"/>
      <c r="K38" s="358"/>
      <c r="L38" s="357"/>
      <c r="M38" s="320"/>
      <c r="N38" s="320"/>
      <c r="O38" s="320"/>
      <c r="P38" s="320"/>
      <c r="Q38" s="320"/>
      <c r="R38" s="358"/>
      <c r="S38" s="320"/>
    </row>
    <row r="39" spans="6:19" ht="12.75">
      <c r="F39" s="32"/>
      <c r="G39" s="32"/>
      <c r="H39" s="32"/>
      <c r="I39" s="32"/>
      <c r="J39" s="32"/>
      <c r="L39" s="32"/>
      <c r="M39" s="32"/>
      <c r="N39" s="32"/>
      <c r="O39" s="32"/>
      <c r="P39" s="32"/>
      <c r="Q39" s="32"/>
      <c r="S39" s="32"/>
    </row>
  </sheetData>
  <sheetProtection/>
  <mergeCells count="34"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  <mergeCell ref="A5:K5"/>
    <mergeCell ref="L8:L9"/>
    <mergeCell ref="Q8:Q9"/>
    <mergeCell ref="P8:P9"/>
    <mergeCell ref="M8:M9"/>
    <mergeCell ref="N8:N9"/>
    <mergeCell ref="O8:O9"/>
    <mergeCell ref="A23:K23"/>
    <mergeCell ref="S23:S27"/>
    <mergeCell ref="F24:J24"/>
    <mergeCell ref="L24:Q24"/>
    <mergeCell ref="D25:J25"/>
    <mergeCell ref="L25:Q25"/>
    <mergeCell ref="F26:F27"/>
    <mergeCell ref="G26:G27"/>
    <mergeCell ref="H26:H27"/>
    <mergeCell ref="I26:I27"/>
    <mergeCell ref="O26:O27"/>
    <mergeCell ref="P26:P27"/>
    <mergeCell ref="Q26:Q27"/>
    <mergeCell ref="J26:J27"/>
    <mergeCell ref="L26:L27"/>
    <mergeCell ref="M26:M27"/>
    <mergeCell ref="N26:N27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6"/>
  <sheetViews>
    <sheetView showZeros="0" zoomScalePageLayoutView="0" workbookViewId="0" topLeftCell="D1">
      <selection activeCell="T290" sqref="T29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2.00390625" style="0" customWidth="1"/>
    <col min="6" max="6" width="12.8515625" style="0" customWidth="1"/>
    <col min="7" max="7" width="7.7109375" style="0" customWidth="1"/>
    <col min="8" max="8" width="8.140625" style="0" customWidth="1"/>
    <col min="9" max="9" width="7.421875" style="0" customWidth="1"/>
    <col min="10" max="10" width="14.14062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8.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F1" s="340" t="s">
        <v>124</v>
      </c>
      <c r="G1" s="340" t="s">
        <v>124</v>
      </c>
      <c r="H1" s="340" t="s">
        <v>124</v>
      </c>
    </row>
    <row r="2" ht="8.25" customHeight="1" thickBot="1"/>
    <row r="3" spans="1:19" ht="13.5" customHeight="1" thickBot="1">
      <c r="A3" s="276"/>
      <c r="B3" s="103"/>
      <c r="C3" s="103"/>
      <c r="D3" s="103"/>
      <c r="E3" s="547" t="s">
        <v>357</v>
      </c>
      <c r="F3" s="548"/>
      <c r="G3" s="548"/>
      <c r="H3" s="548"/>
      <c r="I3" s="548"/>
      <c r="J3" s="548"/>
      <c r="K3" s="548"/>
      <c r="L3" s="548"/>
      <c r="M3" s="548"/>
      <c r="N3" s="548"/>
      <c r="O3" s="549"/>
      <c r="P3" s="103"/>
      <c r="Q3" s="104"/>
      <c r="R3" s="9"/>
      <c r="S3" s="550" t="s">
        <v>357</v>
      </c>
    </row>
    <row r="4" spans="1:19" ht="18.75" customHeight="1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62" t="s">
        <v>3</v>
      </c>
      <c r="M4" s="563"/>
      <c r="N4" s="563"/>
      <c r="O4" s="563"/>
      <c r="P4" s="563"/>
      <c r="Q4" s="564"/>
      <c r="R4" s="10"/>
      <c r="S4" s="551"/>
    </row>
    <row r="5" spans="1:19" ht="12.75">
      <c r="A5" s="90"/>
      <c r="B5" s="91" t="s">
        <v>95</v>
      </c>
      <c r="C5" s="92" t="s">
        <v>5</v>
      </c>
      <c r="D5" s="569" t="s">
        <v>6</v>
      </c>
      <c r="E5" s="572"/>
      <c r="F5" s="572"/>
      <c r="G5" s="572"/>
      <c r="H5" s="572"/>
      <c r="I5" s="572"/>
      <c r="J5" s="573"/>
      <c r="K5" s="11"/>
      <c r="L5" s="574"/>
      <c r="M5" s="575"/>
      <c r="N5" s="575"/>
      <c r="O5" s="575"/>
      <c r="P5" s="575"/>
      <c r="Q5" s="576"/>
      <c r="R5" s="11"/>
      <c r="S5" s="551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77">
        <v>610</v>
      </c>
      <c r="G6" s="539">
        <v>620</v>
      </c>
      <c r="H6" s="539">
        <v>630</v>
      </c>
      <c r="I6" s="539">
        <v>640</v>
      </c>
      <c r="J6" s="541" t="s">
        <v>10</v>
      </c>
      <c r="K6" s="12"/>
      <c r="L6" s="536">
        <v>711</v>
      </c>
      <c r="M6" s="539">
        <v>713</v>
      </c>
      <c r="N6" s="539">
        <v>714</v>
      </c>
      <c r="O6" s="539">
        <v>716</v>
      </c>
      <c r="P6" s="565">
        <v>717</v>
      </c>
      <c r="Q6" s="541" t="s">
        <v>10</v>
      </c>
      <c r="R6" s="12"/>
      <c r="S6" s="551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1"/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274245</v>
      </c>
      <c r="G8" s="110">
        <v>98951</v>
      </c>
      <c r="H8" s="110">
        <v>137459</v>
      </c>
      <c r="I8" s="110"/>
      <c r="J8" s="110">
        <v>510655</v>
      </c>
      <c r="K8" s="121"/>
      <c r="L8" s="109"/>
      <c r="M8" s="110"/>
      <c r="N8" s="110"/>
      <c r="O8" s="110"/>
      <c r="P8" s="16">
        <v>54557</v>
      </c>
      <c r="Q8" s="16">
        <v>54557</v>
      </c>
      <c r="R8" s="13"/>
      <c r="S8" s="106">
        <v>565212</v>
      </c>
      <c r="U8" s="7" t="s">
        <v>124</v>
      </c>
    </row>
    <row r="9" spans="1:21" ht="13.5" thickTop="1">
      <c r="A9" s="14">
        <f aca="true" t="shared" si="0" ref="A9:A40">A8+1</f>
        <v>2</v>
      </c>
      <c r="B9" s="150" t="s">
        <v>98</v>
      </c>
      <c r="C9" s="151" t="s">
        <v>102</v>
      </c>
      <c r="D9" s="152"/>
      <c r="E9" s="152"/>
      <c r="F9" s="153">
        <v>158150</v>
      </c>
      <c r="G9" s="153">
        <v>57000</v>
      </c>
      <c r="H9" s="153">
        <v>76513</v>
      </c>
      <c r="I9" s="153"/>
      <c r="J9" s="153">
        <v>291663</v>
      </c>
      <c r="K9" s="144"/>
      <c r="L9" s="79"/>
      <c r="M9" s="153"/>
      <c r="N9" s="153"/>
      <c r="O9" s="153"/>
      <c r="P9" s="16"/>
      <c r="Q9" s="16"/>
      <c r="R9" s="15"/>
      <c r="S9" s="155">
        <v>291663</v>
      </c>
      <c r="U9" s="7" t="s">
        <v>124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195</v>
      </c>
      <c r="E10" s="1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19"/>
      <c r="U10" s="7" t="s">
        <v>124</v>
      </c>
    </row>
    <row r="11" spans="1:21" ht="12.75">
      <c r="A11" s="14" t="e">
        <f>#REF!+1</f>
        <v>#REF!</v>
      </c>
      <c r="B11" s="58"/>
      <c r="C11" s="53"/>
      <c r="D11" s="20"/>
      <c r="E11" s="129" t="s">
        <v>349</v>
      </c>
      <c r="F11" s="37"/>
      <c r="G11" s="37"/>
      <c r="H11" s="37">
        <v>51863</v>
      </c>
      <c r="I11" s="37"/>
      <c r="J11" s="37"/>
      <c r="K11" s="128"/>
      <c r="L11" s="21"/>
      <c r="M11" s="22"/>
      <c r="N11" s="22"/>
      <c r="O11" s="22"/>
      <c r="P11" s="22"/>
      <c r="Q11" s="24"/>
      <c r="R11" s="25"/>
      <c r="S11" s="26"/>
      <c r="U11" s="7" t="s">
        <v>124</v>
      </c>
    </row>
    <row r="12" spans="1:21" ht="12.75">
      <c r="A12" s="14">
        <v>7</v>
      </c>
      <c r="B12" s="58"/>
      <c r="C12" s="53"/>
      <c r="D12" s="20"/>
      <c r="E12" s="129" t="s">
        <v>311</v>
      </c>
      <c r="F12" s="37"/>
      <c r="G12" s="37"/>
      <c r="H12" s="38">
        <v>24650</v>
      </c>
      <c r="I12" s="37"/>
      <c r="J12" s="37"/>
      <c r="K12" s="112"/>
      <c r="L12" s="36"/>
      <c r="M12" s="37"/>
      <c r="N12" s="37"/>
      <c r="O12" s="37"/>
      <c r="P12" s="37"/>
      <c r="Q12" s="24"/>
      <c r="R12" s="28"/>
      <c r="S12" s="26"/>
      <c r="U12" s="7" t="s">
        <v>124</v>
      </c>
    </row>
    <row r="13" spans="1:19" ht="12.75" hidden="1">
      <c r="A13" s="14">
        <f t="shared" si="0"/>
        <v>8</v>
      </c>
      <c r="B13" s="58"/>
      <c r="C13" s="53"/>
      <c r="D13" s="20" t="s">
        <v>17</v>
      </c>
      <c r="E13" s="127" t="s">
        <v>18</v>
      </c>
      <c r="F13" s="22">
        <v>1660</v>
      </c>
      <c r="G13" s="22">
        <v>580</v>
      </c>
      <c r="H13" s="23">
        <f>SUM(H14:H16)</f>
        <v>637</v>
      </c>
      <c r="I13" s="22"/>
      <c r="J13" s="22">
        <f aca="true" t="shared" si="1" ref="J13:J40">SUM(F13:I13)</f>
        <v>2877</v>
      </c>
      <c r="K13" s="128"/>
      <c r="L13" s="21"/>
      <c r="M13" s="22"/>
      <c r="N13" s="22"/>
      <c r="O13" s="22"/>
      <c r="P13" s="22">
        <f>SUM(P15:P17)</f>
        <v>85</v>
      </c>
      <c r="Q13" s="24">
        <f aca="true" t="shared" si="2" ref="Q13:Q40">SUM(L13:P13)</f>
        <v>85</v>
      </c>
      <c r="R13" s="25"/>
      <c r="S13" s="26"/>
    </row>
    <row r="14" spans="1:19" ht="12.75" hidden="1">
      <c r="A14" s="14">
        <f t="shared" si="0"/>
        <v>9</v>
      </c>
      <c r="B14" s="58"/>
      <c r="C14" s="53"/>
      <c r="D14" s="20"/>
      <c r="E14" s="129" t="s">
        <v>13</v>
      </c>
      <c r="F14" s="22"/>
      <c r="G14" s="22"/>
      <c r="H14" s="38">
        <f>636-36-113+1</f>
        <v>488</v>
      </c>
      <c r="I14" s="22"/>
      <c r="J14" s="37">
        <f t="shared" si="1"/>
        <v>488</v>
      </c>
      <c r="K14" s="128"/>
      <c r="L14" s="21"/>
      <c r="M14" s="22"/>
      <c r="N14" s="22"/>
      <c r="O14" s="22"/>
      <c r="P14" s="22"/>
      <c r="Q14" s="24">
        <f t="shared" si="2"/>
        <v>0</v>
      </c>
      <c r="R14" s="25"/>
      <c r="S14" s="26"/>
    </row>
    <row r="15" spans="1:19" ht="12.75" hidden="1">
      <c r="A15" s="14">
        <f t="shared" si="0"/>
        <v>10</v>
      </c>
      <c r="B15" s="58"/>
      <c r="C15" s="53"/>
      <c r="D15" s="20"/>
      <c r="E15" s="129" t="s">
        <v>14</v>
      </c>
      <c r="F15" s="37"/>
      <c r="G15" s="37"/>
      <c r="H15" s="38">
        <v>36</v>
      </c>
      <c r="I15" s="37"/>
      <c r="J15" s="37">
        <f t="shared" si="1"/>
        <v>36</v>
      </c>
      <c r="K15" s="112"/>
      <c r="L15" s="36"/>
      <c r="M15" s="37"/>
      <c r="N15" s="37"/>
      <c r="O15" s="37"/>
      <c r="P15" s="37"/>
      <c r="Q15" s="24">
        <f t="shared" si="2"/>
        <v>0</v>
      </c>
      <c r="R15" s="28"/>
      <c r="S15" s="26"/>
    </row>
    <row r="16" spans="1:19" ht="12.75" hidden="1">
      <c r="A16" s="14">
        <f t="shared" si="0"/>
        <v>11</v>
      </c>
      <c r="B16" s="58"/>
      <c r="C16" s="53"/>
      <c r="D16" s="20"/>
      <c r="E16" s="129" t="s">
        <v>15</v>
      </c>
      <c r="F16" s="37"/>
      <c r="G16" s="37"/>
      <c r="H16" s="38">
        <f>91+22</f>
        <v>113</v>
      </c>
      <c r="I16" s="37"/>
      <c r="J16" s="37">
        <f t="shared" si="1"/>
        <v>113</v>
      </c>
      <c r="K16" s="112"/>
      <c r="L16" s="36"/>
      <c r="M16" s="37"/>
      <c r="N16" s="37"/>
      <c r="O16" s="37"/>
      <c r="P16" s="37"/>
      <c r="Q16" s="24">
        <f t="shared" si="2"/>
        <v>0</v>
      </c>
      <c r="R16" s="28"/>
      <c r="S16" s="26"/>
    </row>
    <row r="17" spans="1:19" ht="12.75" hidden="1">
      <c r="A17" s="14">
        <f t="shared" si="0"/>
        <v>12</v>
      </c>
      <c r="B17" s="58"/>
      <c r="C17" s="53"/>
      <c r="D17" s="20"/>
      <c r="E17" s="129" t="s">
        <v>16</v>
      </c>
      <c r="F17" s="37"/>
      <c r="G17" s="37"/>
      <c r="H17" s="38"/>
      <c r="I17" s="37"/>
      <c r="J17" s="37">
        <f t="shared" si="1"/>
        <v>0</v>
      </c>
      <c r="K17" s="112"/>
      <c r="L17" s="36"/>
      <c r="M17" s="37"/>
      <c r="N17" s="37"/>
      <c r="O17" s="37"/>
      <c r="P17" s="37">
        <v>85</v>
      </c>
      <c r="Q17" s="24">
        <f t="shared" si="2"/>
        <v>85</v>
      </c>
      <c r="R17" s="28"/>
      <c r="S17" s="26"/>
    </row>
    <row r="18" spans="1:19" ht="12.75" hidden="1">
      <c r="A18" s="14">
        <f t="shared" si="0"/>
        <v>13</v>
      </c>
      <c r="B18" s="58"/>
      <c r="C18" s="53"/>
      <c r="D18" s="20" t="s">
        <v>19</v>
      </c>
      <c r="E18" s="127" t="s">
        <v>20</v>
      </c>
      <c r="F18" s="22">
        <v>2040</v>
      </c>
      <c r="G18" s="22">
        <v>710</v>
      </c>
      <c r="H18" s="23">
        <f>SUM(H19:H20)</f>
        <v>1195</v>
      </c>
      <c r="I18" s="22"/>
      <c r="J18" s="22">
        <f t="shared" si="1"/>
        <v>3945</v>
      </c>
      <c r="K18" s="128"/>
      <c r="L18" s="21"/>
      <c r="M18" s="22">
        <f>SUM(M19:M23)</f>
        <v>30</v>
      </c>
      <c r="N18" s="22"/>
      <c r="O18" s="22"/>
      <c r="P18" s="22">
        <f>SUM(P20:P23)</f>
        <v>200</v>
      </c>
      <c r="Q18" s="24">
        <f t="shared" si="2"/>
        <v>230</v>
      </c>
      <c r="R18" s="25"/>
      <c r="S18" s="26"/>
    </row>
    <row r="19" spans="1:19" ht="12.75" hidden="1">
      <c r="A19" s="14">
        <f t="shared" si="0"/>
        <v>14</v>
      </c>
      <c r="B19" s="58"/>
      <c r="C19" s="53"/>
      <c r="D19" s="20"/>
      <c r="E19" s="129" t="s">
        <v>13</v>
      </c>
      <c r="F19" s="22"/>
      <c r="G19" s="22"/>
      <c r="H19" s="38">
        <f>1195-44</f>
        <v>1151</v>
      </c>
      <c r="I19" s="22"/>
      <c r="J19" s="37">
        <f t="shared" si="1"/>
        <v>1151</v>
      </c>
      <c r="K19" s="128"/>
      <c r="L19" s="21"/>
      <c r="M19" s="22"/>
      <c r="N19" s="22"/>
      <c r="O19" s="22"/>
      <c r="P19" s="22"/>
      <c r="Q19" s="24">
        <f t="shared" si="2"/>
        <v>0</v>
      </c>
      <c r="R19" s="25"/>
      <c r="S19" s="26"/>
    </row>
    <row r="20" spans="1:19" ht="12.75" hidden="1">
      <c r="A20" s="14">
        <f t="shared" si="0"/>
        <v>15</v>
      </c>
      <c r="B20" s="58"/>
      <c r="C20" s="53"/>
      <c r="D20" s="20"/>
      <c r="E20" s="129" t="s">
        <v>14</v>
      </c>
      <c r="F20" s="37"/>
      <c r="G20" s="37"/>
      <c r="H20" s="38">
        <v>44</v>
      </c>
      <c r="I20" s="37"/>
      <c r="J20" s="37">
        <f t="shared" si="1"/>
        <v>44</v>
      </c>
      <c r="K20" s="112"/>
      <c r="L20" s="36"/>
      <c r="M20" s="37"/>
      <c r="N20" s="37"/>
      <c r="O20" s="37"/>
      <c r="P20" s="40"/>
      <c r="Q20" s="24">
        <f t="shared" si="2"/>
        <v>0</v>
      </c>
      <c r="R20" s="28"/>
      <c r="S20" s="26"/>
    </row>
    <row r="21" spans="1:19" ht="12.75" hidden="1">
      <c r="A21" s="14">
        <f t="shared" si="0"/>
        <v>16</v>
      </c>
      <c r="B21" s="58"/>
      <c r="C21" s="53"/>
      <c r="D21" s="20"/>
      <c r="E21" s="129" t="s">
        <v>21</v>
      </c>
      <c r="F21" s="37"/>
      <c r="G21" s="37"/>
      <c r="H21" s="38"/>
      <c r="I21" s="37"/>
      <c r="J21" s="37">
        <f t="shared" si="1"/>
        <v>0</v>
      </c>
      <c r="K21" s="112"/>
      <c r="L21" s="36"/>
      <c r="M21" s="37"/>
      <c r="N21" s="37"/>
      <c r="O21" s="37"/>
      <c r="P21" s="40">
        <v>140</v>
      </c>
      <c r="Q21" s="24">
        <f t="shared" si="2"/>
        <v>140</v>
      </c>
      <c r="R21" s="28"/>
      <c r="S21" s="26"/>
    </row>
    <row r="22" spans="1:19" ht="12.75" hidden="1">
      <c r="A22" s="14">
        <f t="shared" si="0"/>
        <v>17</v>
      </c>
      <c r="B22" s="58"/>
      <c r="C22" s="53"/>
      <c r="D22" s="20"/>
      <c r="E22" s="129" t="s">
        <v>16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>
        <v>60</v>
      </c>
      <c r="Q22" s="24">
        <f t="shared" si="2"/>
        <v>60</v>
      </c>
      <c r="R22" s="28"/>
      <c r="S22" s="26"/>
    </row>
    <row r="23" spans="1:19" ht="12.75" hidden="1">
      <c r="A23" s="14">
        <f t="shared" si="0"/>
        <v>18</v>
      </c>
      <c r="B23" s="58"/>
      <c r="C23" s="53"/>
      <c r="D23" s="20"/>
      <c r="E23" s="129" t="s">
        <v>22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>
        <v>30</v>
      </c>
      <c r="N23" s="37"/>
      <c r="O23" s="37"/>
      <c r="P23" s="40"/>
      <c r="Q23" s="24">
        <f t="shared" si="2"/>
        <v>30</v>
      </c>
      <c r="R23" s="28"/>
      <c r="S23" s="26"/>
    </row>
    <row r="24" spans="1:19" ht="12.75" hidden="1">
      <c r="A24" s="14">
        <f t="shared" si="0"/>
        <v>19</v>
      </c>
      <c r="B24" s="58"/>
      <c r="C24" s="53"/>
      <c r="D24" s="20" t="s">
        <v>23</v>
      </c>
      <c r="E24" s="127" t="s">
        <v>24</v>
      </c>
      <c r="F24" s="22">
        <v>1520</v>
      </c>
      <c r="G24" s="22">
        <v>530</v>
      </c>
      <c r="H24" s="23">
        <f>SUM(H25:H26)</f>
        <v>767</v>
      </c>
      <c r="I24" s="22"/>
      <c r="J24" s="22">
        <f t="shared" si="1"/>
        <v>2817</v>
      </c>
      <c r="K24" s="128"/>
      <c r="L24" s="21"/>
      <c r="M24" s="22"/>
      <c r="N24" s="22"/>
      <c r="O24" s="22"/>
      <c r="P24" s="111">
        <f>SUM(P26:P27)</f>
        <v>85</v>
      </c>
      <c r="Q24" s="24">
        <f t="shared" si="2"/>
        <v>85</v>
      </c>
      <c r="R24" s="25"/>
      <c r="S24" s="26"/>
    </row>
    <row r="25" spans="1:19" ht="12.75" hidden="1">
      <c r="A25" s="14">
        <f t="shared" si="0"/>
        <v>20</v>
      </c>
      <c r="B25" s="58"/>
      <c r="C25" s="53"/>
      <c r="D25" s="20"/>
      <c r="E25" s="129" t="s">
        <v>13</v>
      </c>
      <c r="F25" s="22"/>
      <c r="G25" s="22"/>
      <c r="H25" s="38">
        <f>766-36+1</f>
        <v>731</v>
      </c>
      <c r="I25" s="22"/>
      <c r="J25" s="37">
        <f t="shared" si="1"/>
        <v>731</v>
      </c>
      <c r="K25" s="128"/>
      <c r="L25" s="21"/>
      <c r="M25" s="22"/>
      <c r="N25" s="22"/>
      <c r="O25" s="22"/>
      <c r="P25" s="111"/>
      <c r="Q25" s="24">
        <f t="shared" si="2"/>
        <v>0</v>
      </c>
      <c r="R25" s="25"/>
      <c r="S25" s="26"/>
    </row>
    <row r="26" spans="1:19" ht="12.75" hidden="1">
      <c r="A26" s="14">
        <f t="shared" si="0"/>
        <v>21</v>
      </c>
      <c r="B26" s="58"/>
      <c r="C26" s="53"/>
      <c r="D26" s="20"/>
      <c r="E26" s="129" t="s">
        <v>14</v>
      </c>
      <c r="F26" s="37"/>
      <c r="G26" s="37"/>
      <c r="H26" s="38">
        <v>36</v>
      </c>
      <c r="I26" s="37"/>
      <c r="J26" s="37">
        <f t="shared" si="1"/>
        <v>36</v>
      </c>
      <c r="K26" s="112"/>
      <c r="L26" s="36"/>
      <c r="M26" s="37"/>
      <c r="N26" s="37"/>
      <c r="O26" s="37"/>
      <c r="P26" s="40"/>
      <c r="Q26" s="27">
        <f t="shared" si="2"/>
        <v>0</v>
      </c>
      <c r="R26" s="28"/>
      <c r="S26" s="26"/>
    </row>
    <row r="27" spans="1:19" ht="12.75" hidden="1">
      <c r="A27" s="14">
        <f t="shared" si="0"/>
        <v>22</v>
      </c>
      <c r="B27" s="58"/>
      <c r="C27" s="53"/>
      <c r="D27" s="20"/>
      <c r="E27" s="129" t="s">
        <v>16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85</v>
      </c>
      <c r="Q27" s="27">
        <f t="shared" si="2"/>
        <v>85</v>
      </c>
      <c r="R27" s="28"/>
      <c r="S27" s="26"/>
    </row>
    <row r="28" spans="1:19" ht="12.75" hidden="1">
      <c r="A28" s="14">
        <f t="shared" si="0"/>
        <v>23</v>
      </c>
      <c r="B28" s="58"/>
      <c r="C28" s="53"/>
      <c r="D28" s="20" t="s">
        <v>25</v>
      </c>
      <c r="E28" s="127" t="s">
        <v>26</v>
      </c>
      <c r="F28" s="22">
        <v>2130</v>
      </c>
      <c r="G28" s="22">
        <v>750</v>
      </c>
      <c r="H28" s="23">
        <f>1005+H30</f>
        <v>1050</v>
      </c>
      <c r="I28" s="22"/>
      <c r="J28" s="22">
        <f t="shared" si="1"/>
        <v>3930</v>
      </c>
      <c r="K28" s="128"/>
      <c r="L28" s="21"/>
      <c r="M28" s="22"/>
      <c r="N28" s="22"/>
      <c r="O28" s="22"/>
      <c r="P28" s="111">
        <f>SUM(P30:P31)</f>
        <v>60</v>
      </c>
      <c r="Q28" s="27">
        <f t="shared" si="2"/>
        <v>60</v>
      </c>
      <c r="R28" s="25"/>
      <c r="S28" s="26"/>
    </row>
    <row r="29" spans="1:19" ht="12.75" hidden="1">
      <c r="A29" s="14">
        <f t="shared" si="0"/>
        <v>24</v>
      </c>
      <c r="B29" s="58"/>
      <c r="C29" s="53"/>
      <c r="D29" s="20"/>
      <c r="E29" s="129" t="s">
        <v>13</v>
      </c>
      <c r="F29" s="22"/>
      <c r="G29" s="22"/>
      <c r="H29" s="38">
        <f>1050-45</f>
        <v>1005</v>
      </c>
      <c r="I29" s="22"/>
      <c r="J29" s="37">
        <f t="shared" si="1"/>
        <v>1005</v>
      </c>
      <c r="K29" s="128"/>
      <c r="L29" s="21"/>
      <c r="M29" s="22"/>
      <c r="N29" s="22"/>
      <c r="O29" s="22"/>
      <c r="P29" s="111"/>
      <c r="Q29" s="27">
        <f t="shared" si="2"/>
        <v>0</v>
      </c>
      <c r="R29" s="25"/>
      <c r="S29" s="26"/>
    </row>
    <row r="30" spans="1:19" ht="12.75" hidden="1">
      <c r="A30" s="14">
        <f t="shared" si="0"/>
        <v>25</v>
      </c>
      <c r="B30" s="58"/>
      <c r="C30" s="53"/>
      <c r="D30" s="20"/>
      <c r="E30" s="129" t="s">
        <v>14</v>
      </c>
      <c r="F30" s="37"/>
      <c r="G30" s="37"/>
      <c r="H30" s="38">
        <v>45</v>
      </c>
      <c r="I30" s="37"/>
      <c r="J30" s="37">
        <f t="shared" si="1"/>
        <v>45</v>
      </c>
      <c r="K30" s="112"/>
      <c r="L30" s="36"/>
      <c r="M30" s="37"/>
      <c r="N30" s="37"/>
      <c r="O30" s="37"/>
      <c r="P30" s="40"/>
      <c r="Q30" s="27">
        <f t="shared" si="2"/>
        <v>0</v>
      </c>
      <c r="R30" s="28"/>
      <c r="S30" s="26"/>
    </row>
    <row r="31" spans="1:19" ht="12.75" hidden="1">
      <c r="A31" s="14">
        <f t="shared" si="0"/>
        <v>26</v>
      </c>
      <c r="B31" s="58"/>
      <c r="C31" s="53"/>
      <c r="D31" s="20"/>
      <c r="E31" s="129" t="s">
        <v>16</v>
      </c>
      <c r="F31" s="37"/>
      <c r="G31" s="37"/>
      <c r="H31" s="38"/>
      <c r="I31" s="37"/>
      <c r="J31" s="37">
        <f t="shared" si="1"/>
        <v>0</v>
      </c>
      <c r="K31" s="112"/>
      <c r="L31" s="36"/>
      <c r="M31" s="37"/>
      <c r="N31" s="37"/>
      <c r="O31" s="37"/>
      <c r="P31" s="40">
        <v>60</v>
      </c>
      <c r="Q31" s="27">
        <f t="shared" si="2"/>
        <v>60</v>
      </c>
      <c r="R31" s="28"/>
      <c r="S31" s="26"/>
    </row>
    <row r="32" spans="1:19" ht="12.75" hidden="1">
      <c r="A32" s="14">
        <f t="shared" si="0"/>
        <v>27</v>
      </c>
      <c r="B32" s="58"/>
      <c r="C32" s="53"/>
      <c r="D32" s="20" t="s">
        <v>27</v>
      </c>
      <c r="E32" s="127" t="s">
        <v>28</v>
      </c>
      <c r="F32" s="22">
        <v>2110</v>
      </c>
      <c r="G32" s="22">
        <v>740</v>
      </c>
      <c r="H32" s="23">
        <f>770+H34+1</f>
        <v>815</v>
      </c>
      <c r="I32" s="22"/>
      <c r="J32" s="22">
        <f t="shared" si="1"/>
        <v>3665</v>
      </c>
      <c r="K32" s="128"/>
      <c r="L32" s="21"/>
      <c r="M32" s="22">
        <f>SUM(M33:M36)</f>
        <v>30</v>
      </c>
      <c r="N32" s="22"/>
      <c r="O32" s="22"/>
      <c r="P32" s="111">
        <f>SUM(P34:P36)</f>
        <v>100</v>
      </c>
      <c r="Q32" s="27">
        <f t="shared" si="2"/>
        <v>130</v>
      </c>
      <c r="R32" s="25"/>
      <c r="S32" s="26"/>
    </row>
    <row r="33" spans="1:19" ht="12.75" hidden="1">
      <c r="A33" s="14">
        <f t="shared" si="0"/>
        <v>28</v>
      </c>
      <c r="B33" s="58"/>
      <c r="C33" s="53"/>
      <c r="D33" s="20"/>
      <c r="E33" s="129" t="s">
        <v>13</v>
      </c>
      <c r="F33" s="22"/>
      <c r="G33" s="22"/>
      <c r="H33" s="38">
        <f>815-44</f>
        <v>771</v>
      </c>
      <c r="I33" s="22"/>
      <c r="J33" s="37">
        <f t="shared" si="1"/>
        <v>771</v>
      </c>
      <c r="K33" s="128"/>
      <c r="L33" s="21"/>
      <c r="M33" s="22"/>
      <c r="N33" s="22"/>
      <c r="O33" s="22"/>
      <c r="P33" s="111"/>
      <c r="Q33" s="27">
        <f t="shared" si="2"/>
        <v>0</v>
      </c>
      <c r="R33" s="25"/>
      <c r="S33" s="26"/>
    </row>
    <row r="34" spans="1:19" ht="12.75" hidden="1">
      <c r="A34" s="14">
        <f t="shared" si="0"/>
        <v>29</v>
      </c>
      <c r="B34" s="58"/>
      <c r="C34" s="53"/>
      <c r="D34" s="20"/>
      <c r="E34" s="129" t="s">
        <v>14</v>
      </c>
      <c r="F34" s="37"/>
      <c r="G34" s="37"/>
      <c r="H34" s="38">
        <v>44</v>
      </c>
      <c r="I34" s="37"/>
      <c r="J34" s="37">
        <f t="shared" si="1"/>
        <v>44</v>
      </c>
      <c r="K34" s="112"/>
      <c r="L34" s="36"/>
      <c r="M34" s="37"/>
      <c r="N34" s="37"/>
      <c r="O34" s="37"/>
      <c r="P34" s="40"/>
      <c r="Q34" s="27">
        <f t="shared" si="2"/>
        <v>0</v>
      </c>
      <c r="R34" s="28"/>
      <c r="S34" s="26"/>
    </row>
    <row r="35" spans="1:19" ht="12.75" hidden="1">
      <c r="A35" s="14">
        <f t="shared" si="0"/>
        <v>30</v>
      </c>
      <c r="B35" s="58"/>
      <c r="C35" s="53"/>
      <c r="D35" s="20"/>
      <c r="E35" s="129" t="s">
        <v>16</v>
      </c>
      <c r="F35" s="37"/>
      <c r="G35" s="37"/>
      <c r="H35" s="38"/>
      <c r="I35" s="37"/>
      <c r="J35" s="37">
        <f t="shared" si="1"/>
        <v>0</v>
      </c>
      <c r="K35" s="112"/>
      <c r="L35" s="36"/>
      <c r="M35" s="37"/>
      <c r="N35" s="37"/>
      <c r="O35" s="37"/>
      <c r="P35" s="40">
        <v>100</v>
      </c>
      <c r="Q35" s="27">
        <f t="shared" si="2"/>
        <v>100</v>
      </c>
      <c r="R35" s="28"/>
      <c r="S35" s="26"/>
    </row>
    <row r="36" spans="1:19" ht="12.75" hidden="1">
      <c r="A36" s="14">
        <f t="shared" si="0"/>
        <v>31</v>
      </c>
      <c r="B36" s="58"/>
      <c r="C36" s="53"/>
      <c r="D36" s="20"/>
      <c r="E36" s="129" t="s">
        <v>22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>
        <v>30</v>
      </c>
      <c r="N36" s="37"/>
      <c r="O36" s="37"/>
      <c r="P36" s="40"/>
      <c r="Q36" s="27">
        <f t="shared" si="2"/>
        <v>30</v>
      </c>
      <c r="R36" s="28"/>
      <c r="S36" s="26"/>
    </row>
    <row r="37" spans="1:19" ht="12.75" hidden="1">
      <c r="A37" s="14">
        <f t="shared" si="0"/>
        <v>32</v>
      </c>
      <c r="B37" s="58"/>
      <c r="C37" s="53"/>
      <c r="D37" s="20" t="s">
        <v>29</v>
      </c>
      <c r="E37" s="127" t="s">
        <v>30</v>
      </c>
      <c r="F37" s="22">
        <v>2460</v>
      </c>
      <c r="G37" s="22">
        <v>860</v>
      </c>
      <c r="H37" s="23">
        <f>SUM(H38:H39)</f>
        <v>1535</v>
      </c>
      <c r="I37" s="22"/>
      <c r="J37" s="22">
        <f t="shared" si="1"/>
        <v>4855</v>
      </c>
      <c r="K37" s="128"/>
      <c r="L37" s="21"/>
      <c r="M37" s="22"/>
      <c r="N37" s="22"/>
      <c r="O37" s="22"/>
      <c r="P37" s="111">
        <f>SUM(P39:P40)</f>
        <v>115</v>
      </c>
      <c r="Q37" s="27">
        <f t="shared" si="2"/>
        <v>115</v>
      </c>
      <c r="R37" s="25"/>
      <c r="S37" s="26"/>
    </row>
    <row r="38" spans="1:19" ht="12.75" hidden="1">
      <c r="A38" s="14">
        <f t="shared" si="0"/>
        <v>33</v>
      </c>
      <c r="B38" s="58"/>
      <c r="C38" s="53"/>
      <c r="D38" s="20"/>
      <c r="E38" s="129" t="s">
        <v>13</v>
      </c>
      <c r="F38" s="22"/>
      <c r="G38" s="22"/>
      <c r="H38" s="38">
        <f>1534-53+1</f>
        <v>1482</v>
      </c>
      <c r="I38" s="22"/>
      <c r="J38" s="37">
        <f t="shared" si="1"/>
        <v>1482</v>
      </c>
      <c r="K38" s="128"/>
      <c r="L38" s="21"/>
      <c r="M38" s="22"/>
      <c r="N38" s="22"/>
      <c r="O38" s="22"/>
      <c r="P38" s="111"/>
      <c r="Q38" s="27">
        <f t="shared" si="2"/>
        <v>0</v>
      </c>
      <c r="R38" s="25"/>
      <c r="S38" s="26"/>
    </row>
    <row r="39" spans="1:19" ht="12.75" hidden="1">
      <c r="A39" s="14">
        <f t="shared" si="0"/>
        <v>34</v>
      </c>
      <c r="B39" s="58"/>
      <c r="C39" s="53"/>
      <c r="D39" s="20"/>
      <c r="E39" s="129" t="s">
        <v>14</v>
      </c>
      <c r="F39" s="37"/>
      <c r="G39" s="37"/>
      <c r="H39" s="38">
        <v>53</v>
      </c>
      <c r="I39" s="37"/>
      <c r="J39" s="37">
        <f t="shared" si="1"/>
        <v>53</v>
      </c>
      <c r="K39" s="112"/>
      <c r="L39" s="36"/>
      <c r="M39" s="37"/>
      <c r="N39" s="37"/>
      <c r="O39" s="37"/>
      <c r="P39" s="37"/>
      <c r="Q39" s="27">
        <f t="shared" si="2"/>
        <v>0</v>
      </c>
      <c r="R39" s="28"/>
      <c r="S39" s="26"/>
    </row>
    <row r="40" spans="1:19" ht="13.5" hidden="1" thickBot="1">
      <c r="A40" s="14">
        <f t="shared" si="0"/>
        <v>35</v>
      </c>
      <c r="B40" s="58"/>
      <c r="C40" s="53"/>
      <c r="D40" s="20"/>
      <c r="E40" s="129" t="s">
        <v>16</v>
      </c>
      <c r="F40" s="37"/>
      <c r="G40" s="37"/>
      <c r="H40" s="38"/>
      <c r="I40" s="37"/>
      <c r="J40" s="37">
        <f t="shared" si="1"/>
        <v>0</v>
      </c>
      <c r="K40" s="112"/>
      <c r="L40" s="36"/>
      <c r="M40" s="37"/>
      <c r="N40" s="37"/>
      <c r="O40" s="37"/>
      <c r="P40" s="37">
        <v>115</v>
      </c>
      <c r="Q40" s="27">
        <f t="shared" si="2"/>
        <v>115</v>
      </c>
      <c r="R40" s="28"/>
      <c r="S40" s="30"/>
    </row>
    <row r="41" spans="1:21" s="32" customFormat="1" ht="12.75" hidden="1">
      <c r="A41" s="14"/>
      <c r="B41" s="58"/>
      <c r="C41" s="53"/>
      <c r="D41" s="20"/>
      <c r="E41" s="129"/>
      <c r="F41" s="37"/>
      <c r="G41" s="37"/>
      <c r="H41" s="38"/>
      <c r="I41" s="37"/>
      <c r="J41" s="37"/>
      <c r="K41" s="112"/>
      <c r="L41" s="39"/>
      <c r="M41" s="37"/>
      <c r="N41" s="37"/>
      <c r="O41" s="37"/>
      <c r="P41" s="37"/>
      <c r="Q41" s="27"/>
      <c r="R41" s="28"/>
      <c r="S41" s="35"/>
      <c r="T41" s="5"/>
      <c r="U41" s="5"/>
    </row>
    <row r="42" spans="1:21" s="32" customFormat="1" ht="12.75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  <c r="T42" s="5"/>
      <c r="U42" s="5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19" ht="18.75" hidden="1">
      <c r="A45" s="14"/>
      <c r="B45" s="131" t="s">
        <v>0</v>
      </c>
      <c r="C45" s="53"/>
      <c r="D45" s="20"/>
      <c r="E45" s="129"/>
      <c r="F45" s="37"/>
      <c r="G45" s="37"/>
      <c r="H45" s="38"/>
      <c r="I45" s="37"/>
      <c r="J45" s="44"/>
      <c r="K45" s="113"/>
      <c r="L45" s="39"/>
      <c r="M45" s="37"/>
      <c r="N45" s="37"/>
      <c r="O45" s="44"/>
      <c r="P45" s="44"/>
      <c r="Q45" s="45"/>
      <c r="R45" s="33"/>
      <c r="S45" s="278"/>
    </row>
    <row r="46" spans="1:19" ht="6" customHeight="1" hidden="1">
      <c r="A46" s="14"/>
      <c r="B46" s="58"/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78"/>
    </row>
    <row r="47" spans="1:19" ht="13.5" customHeight="1" hidden="1">
      <c r="A47" s="588" t="s">
        <v>1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90"/>
      <c r="L47" s="114"/>
      <c r="M47" s="115"/>
      <c r="N47" s="115"/>
      <c r="O47" s="115"/>
      <c r="P47" s="115"/>
      <c r="Q47" s="116"/>
      <c r="R47" s="9"/>
      <c r="S47" s="591"/>
    </row>
    <row r="48" spans="1:19" ht="18.75" customHeight="1" hidden="1">
      <c r="A48" s="132"/>
      <c r="B48" s="133"/>
      <c r="C48" s="134"/>
      <c r="D48" s="135"/>
      <c r="E48" s="136"/>
      <c r="F48" s="594" t="s">
        <v>2</v>
      </c>
      <c r="G48" s="594"/>
      <c r="H48" s="594"/>
      <c r="I48" s="594"/>
      <c r="J48" s="594"/>
      <c r="K48" s="137"/>
      <c r="L48" s="595" t="s">
        <v>3</v>
      </c>
      <c r="M48" s="594"/>
      <c r="N48" s="594"/>
      <c r="O48" s="594"/>
      <c r="P48" s="594"/>
      <c r="Q48" s="596"/>
      <c r="R48" s="10"/>
      <c r="S48" s="592"/>
    </row>
    <row r="49" spans="1:19" ht="12.75" hidden="1">
      <c r="A49" s="132"/>
      <c r="B49" s="138" t="s">
        <v>4</v>
      </c>
      <c r="C49" s="135" t="s">
        <v>5</v>
      </c>
      <c r="D49" s="597" t="s">
        <v>6</v>
      </c>
      <c r="E49" s="598"/>
      <c r="F49" s="598"/>
      <c r="G49" s="598"/>
      <c r="H49" s="598"/>
      <c r="I49" s="598"/>
      <c r="J49" s="598"/>
      <c r="K49" s="139"/>
      <c r="L49" s="599"/>
      <c r="M49" s="600"/>
      <c r="N49" s="600"/>
      <c r="O49" s="600"/>
      <c r="P49" s="600"/>
      <c r="Q49" s="601"/>
      <c r="R49" s="11"/>
      <c r="S49" s="592"/>
    </row>
    <row r="50" spans="1:19" ht="12.75" hidden="1">
      <c r="A50" s="132"/>
      <c r="B50" s="138" t="s">
        <v>7</v>
      </c>
      <c r="C50" s="135" t="s">
        <v>8</v>
      </c>
      <c r="D50" s="135"/>
      <c r="E50" s="136" t="s">
        <v>9</v>
      </c>
      <c r="F50" s="546">
        <v>610</v>
      </c>
      <c r="G50" s="546">
        <v>620</v>
      </c>
      <c r="H50" s="546">
        <v>630</v>
      </c>
      <c r="I50" s="546">
        <v>640</v>
      </c>
      <c r="J50" s="546" t="s">
        <v>10</v>
      </c>
      <c r="K50" s="140"/>
      <c r="L50" s="587">
        <v>711</v>
      </c>
      <c r="M50" s="546">
        <v>713</v>
      </c>
      <c r="N50" s="546">
        <v>714</v>
      </c>
      <c r="O50" s="546">
        <v>716</v>
      </c>
      <c r="P50" s="546">
        <v>717</v>
      </c>
      <c r="Q50" s="586" t="s">
        <v>10</v>
      </c>
      <c r="R50" s="12"/>
      <c r="S50" s="592"/>
    </row>
    <row r="51" spans="1:19" ht="13.5" hidden="1" thickBot="1">
      <c r="A51" s="132"/>
      <c r="B51" s="138"/>
      <c r="C51" s="135"/>
      <c r="D51" s="135"/>
      <c r="E51" s="136"/>
      <c r="F51" s="546"/>
      <c r="G51" s="546"/>
      <c r="H51" s="546"/>
      <c r="I51" s="546"/>
      <c r="J51" s="546"/>
      <c r="K51" s="140"/>
      <c r="L51" s="587"/>
      <c r="M51" s="546"/>
      <c r="N51" s="546"/>
      <c r="O51" s="546"/>
      <c r="P51" s="546"/>
      <c r="Q51" s="586"/>
      <c r="R51" s="12"/>
      <c r="S51" s="593"/>
    </row>
    <row r="52" spans="1:19" ht="12.75" hidden="1">
      <c r="A52" s="14">
        <f>A40+1</f>
        <v>36</v>
      </c>
      <c r="B52" s="58"/>
      <c r="C52" s="53"/>
      <c r="D52" s="20" t="s">
        <v>31</v>
      </c>
      <c r="E52" s="127" t="s">
        <v>32</v>
      </c>
      <c r="F52" s="22">
        <v>3075</v>
      </c>
      <c r="G52" s="22">
        <v>1075</v>
      </c>
      <c r="H52" s="23">
        <f>SUM(H53:H54)</f>
        <v>1554</v>
      </c>
      <c r="I52" s="22"/>
      <c r="J52" s="22">
        <f aca="true" t="shared" si="3" ref="J52:J85">SUM(F52:I52)</f>
        <v>5704</v>
      </c>
      <c r="K52" s="128"/>
      <c r="L52" s="21"/>
      <c r="M52" s="22">
        <f>SUM(M53:M57)</f>
        <v>30</v>
      </c>
      <c r="N52" s="22"/>
      <c r="O52" s="22"/>
      <c r="P52" s="22">
        <f>SUM(P54:P57)</f>
        <v>600</v>
      </c>
      <c r="Q52" s="24">
        <f aca="true" t="shared" si="4" ref="Q52:Q58">SUM(L52:P52)</f>
        <v>630</v>
      </c>
      <c r="R52" s="25"/>
      <c r="S52" s="35"/>
    </row>
    <row r="53" spans="1:19" ht="12.75" hidden="1">
      <c r="A53" s="14">
        <f aca="true" t="shared" si="5" ref="A53:A85">A52+1</f>
        <v>37</v>
      </c>
      <c r="B53" s="58"/>
      <c r="C53" s="53"/>
      <c r="D53" s="20"/>
      <c r="E53" s="129" t="s">
        <v>13</v>
      </c>
      <c r="F53" s="22"/>
      <c r="G53" s="22"/>
      <c r="H53" s="38">
        <f>1554-68</f>
        <v>1486</v>
      </c>
      <c r="I53" s="22"/>
      <c r="J53" s="37">
        <f t="shared" si="3"/>
        <v>1486</v>
      </c>
      <c r="K53" s="128"/>
      <c r="L53" s="21"/>
      <c r="M53" s="22"/>
      <c r="N53" s="22"/>
      <c r="O53" s="22"/>
      <c r="P53" s="22"/>
      <c r="Q53" s="27">
        <f t="shared" si="4"/>
        <v>0</v>
      </c>
      <c r="R53" s="25"/>
      <c r="S53" s="26"/>
    </row>
    <row r="54" spans="1:19" ht="12.75" hidden="1">
      <c r="A54" s="14">
        <f t="shared" si="5"/>
        <v>38</v>
      </c>
      <c r="B54" s="58"/>
      <c r="C54" s="53"/>
      <c r="D54" s="20"/>
      <c r="E54" s="129" t="s">
        <v>14</v>
      </c>
      <c r="F54" s="37"/>
      <c r="G54" s="37"/>
      <c r="H54" s="38">
        <v>68</v>
      </c>
      <c r="I54" s="37"/>
      <c r="J54" s="37">
        <f t="shared" si="3"/>
        <v>68</v>
      </c>
      <c r="K54" s="112"/>
      <c r="L54" s="36"/>
      <c r="M54" s="37"/>
      <c r="N54" s="37"/>
      <c r="O54" s="37"/>
      <c r="P54" s="37"/>
      <c r="Q54" s="27">
        <f t="shared" si="4"/>
        <v>0</v>
      </c>
      <c r="R54" s="28"/>
      <c r="S54" s="26"/>
    </row>
    <row r="55" spans="1:19" ht="12.75" hidden="1">
      <c r="A55" s="14">
        <f t="shared" si="5"/>
        <v>39</v>
      </c>
      <c r="B55" s="58"/>
      <c r="C55" s="53"/>
      <c r="D55" s="20"/>
      <c r="E55" s="129" t="s">
        <v>21</v>
      </c>
      <c r="F55" s="37"/>
      <c r="G55" s="37"/>
      <c r="H55" s="38"/>
      <c r="I55" s="37"/>
      <c r="J55" s="37">
        <f t="shared" si="3"/>
        <v>0</v>
      </c>
      <c r="K55" s="112"/>
      <c r="L55" s="36"/>
      <c r="M55" s="37"/>
      <c r="N55" s="37"/>
      <c r="O55" s="37"/>
      <c r="P55" s="37">
        <v>500</v>
      </c>
      <c r="Q55" s="27">
        <f t="shared" si="4"/>
        <v>500</v>
      </c>
      <c r="R55" s="28"/>
      <c r="S55" s="26"/>
    </row>
    <row r="56" spans="1:19" ht="12.75" hidden="1">
      <c r="A56" s="14">
        <f t="shared" si="5"/>
        <v>40</v>
      </c>
      <c r="B56" s="58"/>
      <c r="C56" s="53"/>
      <c r="D56" s="20"/>
      <c r="E56" s="129" t="s">
        <v>16</v>
      </c>
      <c r="F56" s="37"/>
      <c r="G56" s="37"/>
      <c r="H56" s="38"/>
      <c r="I56" s="37"/>
      <c r="J56" s="37">
        <f t="shared" si="3"/>
        <v>0</v>
      </c>
      <c r="K56" s="112"/>
      <c r="L56" s="36"/>
      <c r="M56" s="37"/>
      <c r="N56" s="37"/>
      <c r="O56" s="37"/>
      <c r="P56" s="37">
        <v>100</v>
      </c>
      <c r="Q56" s="27">
        <f t="shared" si="4"/>
        <v>100</v>
      </c>
      <c r="R56" s="28"/>
      <c r="S56" s="26"/>
    </row>
    <row r="57" spans="1:19" ht="12.75" hidden="1">
      <c r="A57" s="14">
        <f t="shared" si="5"/>
        <v>41</v>
      </c>
      <c r="B57" s="58"/>
      <c r="C57" s="53"/>
      <c r="D57" s="20"/>
      <c r="E57" s="129" t="s">
        <v>22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>
        <v>30</v>
      </c>
      <c r="N57" s="37"/>
      <c r="O57" s="37"/>
      <c r="P57" s="40"/>
      <c r="Q57" s="27">
        <f t="shared" si="4"/>
        <v>30</v>
      </c>
      <c r="R57" s="28"/>
      <c r="S57" s="41"/>
    </row>
    <row r="58" spans="1:19" ht="12.75" hidden="1">
      <c r="A58" s="14">
        <f t="shared" si="5"/>
        <v>42</v>
      </c>
      <c r="B58" s="58"/>
      <c r="C58" s="53"/>
      <c r="D58" s="20" t="s">
        <v>33</v>
      </c>
      <c r="E58" s="127" t="s">
        <v>34</v>
      </c>
      <c r="F58" s="22">
        <v>2650</v>
      </c>
      <c r="G58" s="22">
        <v>940</v>
      </c>
      <c r="H58" s="23">
        <f>SUM(H59:H60)</f>
        <v>1765</v>
      </c>
      <c r="I58" s="22"/>
      <c r="J58" s="22">
        <f t="shared" si="3"/>
        <v>5355</v>
      </c>
      <c r="K58" s="128"/>
      <c r="L58" s="21"/>
      <c r="M58" s="22"/>
      <c r="N58" s="22"/>
      <c r="O58" s="22"/>
      <c r="P58" s="22">
        <f>SUM(P60:P62)</f>
        <v>870</v>
      </c>
      <c r="Q58" s="24">
        <f t="shared" si="4"/>
        <v>870</v>
      </c>
      <c r="R58" s="25"/>
      <c r="S58" s="42"/>
    </row>
    <row r="59" spans="1:19" ht="12.75" hidden="1">
      <c r="A59" s="14">
        <f t="shared" si="5"/>
        <v>43</v>
      </c>
      <c r="B59" s="58"/>
      <c r="C59" s="53"/>
      <c r="D59" s="20"/>
      <c r="E59" s="129" t="s">
        <v>13</v>
      </c>
      <c r="F59" s="22"/>
      <c r="G59" s="22"/>
      <c r="H59" s="38">
        <f>1765-60</f>
        <v>1705</v>
      </c>
      <c r="I59" s="22"/>
      <c r="J59" s="37">
        <f t="shared" si="3"/>
        <v>1705</v>
      </c>
      <c r="K59" s="128"/>
      <c r="L59" s="21"/>
      <c r="M59" s="22"/>
      <c r="N59" s="22"/>
      <c r="O59" s="22"/>
      <c r="P59" s="22"/>
      <c r="Q59" s="24"/>
      <c r="R59" s="25"/>
      <c r="S59" s="42"/>
    </row>
    <row r="60" spans="1:19" ht="12.75" hidden="1">
      <c r="A60" s="14">
        <f t="shared" si="5"/>
        <v>44</v>
      </c>
      <c r="B60" s="58"/>
      <c r="C60" s="53"/>
      <c r="D60" s="20"/>
      <c r="E60" s="129" t="s">
        <v>14</v>
      </c>
      <c r="F60" s="37"/>
      <c r="G60" s="37"/>
      <c r="H60" s="38">
        <v>60</v>
      </c>
      <c r="I60" s="37"/>
      <c r="J60" s="37">
        <f t="shared" si="3"/>
        <v>60</v>
      </c>
      <c r="K60" s="112"/>
      <c r="L60" s="36"/>
      <c r="M60" s="37"/>
      <c r="N60" s="37"/>
      <c r="O60" s="37"/>
      <c r="P60" s="37"/>
      <c r="Q60" s="27">
        <f aca="true" t="shared" si="6" ref="Q60:Q85">SUM(L60:P60)</f>
        <v>0</v>
      </c>
      <c r="R60" s="28"/>
      <c r="S60" s="42"/>
    </row>
    <row r="61" spans="1:19" ht="12.75" hidden="1">
      <c r="A61" s="14">
        <f t="shared" si="5"/>
        <v>45</v>
      </c>
      <c r="B61" s="58"/>
      <c r="C61" s="53"/>
      <c r="D61" s="20"/>
      <c r="E61" s="129" t="s">
        <v>35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750</v>
      </c>
      <c r="Q61" s="27">
        <f t="shared" si="6"/>
        <v>750</v>
      </c>
      <c r="R61" s="28"/>
      <c r="S61" s="42"/>
    </row>
    <row r="62" spans="1:19" ht="12.75" hidden="1">
      <c r="A62" s="14">
        <f t="shared" si="5"/>
        <v>46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120</v>
      </c>
      <c r="Q62" s="27">
        <f t="shared" si="6"/>
        <v>120</v>
      </c>
      <c r="R62" s="28"/>
      <c r="S62" s="42"/>
    </row>
    <row r="63" spans="1:19" ht="12.75" hidden="1">
      <c r="A63" s="14">
        <f t="shared" si="5"/>
        <v>47</v>
      </c>
      <c r="B63" s="58"/>
      <c r="C63" s="53"/>
      <c r="D63" s="20" t="s">
        <v>36</v>
      </c>
      <c r="E63" s="127" t="s">
        <v>37</v>
      </c>
      <c r="F63" s="22">
        <v>1380</v>
      </c>
      <c r="G63" s="22">
        <v>490</v>
      </c>
      <c r="H63" s="23">
        <f>SUM(H64:H66)</f>
        <v>950</v>
      </c>
      <c r="I63" s="22"/>
      <c r="J63" s="22">
        <f t="shared" si="3"/>
        <v>2820</v>
      </c>
      <c r="K63" s="128"/>
      <c r="L63" s="21"/>
      <c r="M63" s="22"/>
      <c r="N63" s="22"/>
      <c r="O63" s="22"/>
      <c r="P63" s="22">
        <f>SUM(P65:P68)</f>
        <v>140</v>
      </c>
      <c r="Q63" s="24">
        <f t="shared" si="6"/>
        <v>140</v>
      </c>
      <c r="R63" s="25"/>
      <c r="S63" s="42"/>
    </row>
    <row r="64" spans="1:19" ht="12.75" hidden="1">
      <c r="A64" s="14">
        <f t="shared" si="5"/>
        <v>48</v>
      </c>
      <c r="B64" s="58"/>
      <c r="C64" s="53"/>
      <c r="D64" s="20"/>
      <c r="E64" s="129" t="s">
        <v>13</v>
      </c>
      <c r="F64" s="22"/>
      <c r="G64" s="22"/>
      <c r="H64" s="38">
        <f>950-30-128</f>
        <v>792</v>
      </c>
      <c r="I64" s="22"/>
      <c r="J64" s="37">
        <f t="shared" si="3"/>
        <v>792</v>
      </c>
      <c r="K64" s="128"/>
      <c r="L64" s="21"/>
      <c r="M64" s="22"/>
      <c r="N64" s="22"/>
      <c r="O64" s="22"/>
      <c r="P64" s="22"/>
      <c r="Q64" s="24">
        <f t="shared" si="6"/>
        <v>0</v>
      </c>
      <c r="R64" s="25"/>
      <c r="S64" s="42"/>
    </row>
    <row r="65" spans="1:19" ht="12.75" hidden="1">
      <c r="A65" s="14">
        <f t="shared" si="5"/>
        <v>49</v>
      </c>
      <c r="B65" s="58"/>
      <c r="C65" s="53"/>
      <c r="D65" s="20"/>
      <c r="E65" s="129" t="s">
        <v>14</v>
      </c>
      <c r="F65" s="37"/>
      <c r="G65" s="37"/>
      <c r="H65" s="38">
        <v>30</v>
      </c>
      <c r="I65" s="37"/>
      <c r="J65" s="37">
        <f t="shared" si="3"/>
        <v>30</v>
      </c>
      <c r="K65" s="112"/>
      <c r="L65" s="36"/>
      <c r="M65" s="37"/>
      <c r="N65" s="37"/>
      <c r="O65" s="37"/>
      <c r="P65" s="37"/>
      <c r="Q65" s="24">
        <f t="shared" si="6"/>
        <v>0</v>
      </c>
      <c r="R65" s="28"/>
      <c r="S65" s="26"/>
    </row>
    <row r="66" spans="1:19" ht="12.75" hidden="1">
      <c r="A66" s="14">
        <f t="shared" si="5"/>
        <v>50</v>
      </c>
      <c r="B66" s="58"/>
      <c r="C66" s="53"/>
      <c r="D66" s="20"/>
      <c r="E66" s="129" t="s">
        <v>15</v>
      </c>
      <c r="F66" s="37"/>
      <c r="G66" s="37"/>
      <c r="H66" s="38">
        <v>128</v>
      </c>
      <c r="I66" s="37"/>
      <c r="J66" s="37">
        <f t="shared" si="3"/>
        <v>128</v>
      </c>
      <c r="K66" s="112"/>
      <c r="L66" s="36"/>
      <c r="M66" s="37"/>
      <c r="N66" s="37"/>
      <c r="O66" s="37"/>
      <c r="P66" s="37"/>
      <c r="Q66" s="27">
        <f t="shared" si="6"/>
        <v>0</v>
      </c>
      <c r="R66" s="28"/>
      <c r="S66" s="26"/>
    </row>
    <row r="67" spans="1:19" ht="12.75" hidden="1">
      <c r="A67" s="14">
        <f t="shared" si="5"/>
        <v>51</v>
      </c>
      <c r="B67" s="58"/>
      <c r="C67" s="53"/>
      <c r="D67" s="20"/>
      <c r="E67" s="129" t="s">
        <v>21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100</v>
      </c>
      <c r="Q67" s="27">
        <f t="shared" si="6"/>
        <v>100</v>
      </c>
      <c r="R67" s="28"/>
      <c r="S67" s="26"/>
    </row>
    <row r="68" spans="1:19" ht="12.75" hidden="1">
      <c r="A68" s="14">
        <f t="shared" si="5"/>
        <v>52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44"/>
      <c r="P68" s="44">
        <v>40</v>
      </c>
      <c r="Q68" s="45">
        <f t="shared" si="6"/>
        <v>40</v>
      </c>
      <c r="R68" s="33"/>
      <c r="S68" s="26"/>
    </row>
    <row r="69" spans="1:19" ht="12.75" hidden="1">
      <c r="A69" s="14">
        <f t="shared" si="5"/>
        <v>53</v>
      </c>
      <c r="B69" s="58"/>
      <c r="C69" s="53"/>
      <c r="D69" s="20" t="s">
        <v>38</v>
      </c>
      <c r="E69" s="127" t="s">
        <v>39</v>
      </c>
      <c r="F69" s="22">
        <v>1818</v>
      </c>
      <c r="G69" s="22">
        <v>648</v>
      </c>
      <c r="H69" s="23">
        <f>SUM(H70:H72)</f>
        <v>1288</v>
      </c>
      <c r="I69" s="22"/>
      <c r="J69" s="22">
        <f t="shared" si="3"/>
        <v>3754</v>
      </c>
      <c r="K69" s="128"/>
      <c r="L69" s="21"/>
      <c r="M69" s="22"/>
      <c r="N69" s="22"/>
      <c r="O69" s="46"/>
      <c r="P69" s="46">
        <f>SUM(P71:P74)</f>
        <v>390</v>
      </c>
      <c r="Q69" s="47">
        <f t="shared" si="6"/>
        <v>390</v>
      </c>
      <c r="R69" s="43"/>
      <c r="S69" s="26"/>
    </row>
    <row r="70" spans="1:19" ht="12.75" hidden="1">
      <c r="A70" s="14">
        <f t="shared" si="5"/>
        <v>54</v>
      </c>
      <c r="B70" s="58"/>
      <c r="C70" s="53"/>
      <c r="D70" s="20"/>
      <c r="E70" s="129" t="s">
        <v>13</v>
      </c>
      <c r="F70" s="22"/>
      <c r="G70" s="22"/>
      <c r="H70" s="38">
        <f>1288-28-130</f>
        <v>1130</v>
      </c>
      <c r="I70" s="22"/>
      <c r="J70" s="37">
        <f t="shared" si="3"/>
        <v>1130</v>
      </c>
      <c r="K70" s="128"/>
      <c r="L70" s="21"/>
      <c r="M70" s="22"/>
      <c r="N70" s="22"/>
      <c r="O70" s="46"/>
      <c r="P70" s="46"/>
      <c r="Q70" s="47">
        <f t="shared" si="6"/>
        <v>0</v>
      </c>
      <c r="R70" s="43"/>
      <c r="S70" s="26"/>
    </row>
    <row r="71" spans="1:19" ht="12.75" hidden="1">
      <c r="A71" s="14">
        <f t="shared" si="5"/>
        <v>55</v>
      </c>
      <c r="B71" s="58"/>
      <c r="C71" s="53"/>
      <c r="D71" s="20"/>
      <c r="E71" s="129" t="s">
        <v>14</v>
      </c>
      <c r="F71" s="37"/>
      <c r="G71" s="37"/>
      <c r="H71" s="38">
        <v>28</v>
      </c>
      <c r="I71" s="37"/>
      <c r="J71" s="37">
        <f t="shared" si="3"/>
        <v>28</v>
      </c>
      <c r="K71" s="112"/>
      <c r="L71" s="36"/>
      <c r="M71" s="37"/>
      <c r="N71" s="37"/>
      <c r="O71" s="44"/>
      <c r="P71" s="44"/>
      <c r="Q71" s="47">
        <f t="shared" si="6"/>
        <v>0</v>
      </c>
      <c r="R71" s="33"/>
      <c r="S71" s="26"/>
    </row>
    <row r="72" spans="1:19" ht="12.75" hidden="1">
      <c r="A72" s="14">
        <f t="shared" si="5"/>
        <v>56</v>
      </c>
      <c r="B72" s="58"/>
      <c r="C72" s="53"/>
      <c r="D72" s="20"/>
      <c r="E72" s="129" t="s">
        <v>40</v>
      </c>
      <c r="F72" s="37"/>
      <c r="G72" s="37"/>
      <c r="H72" s="38">
        <v>130</v>
      </c>
      <c r="I72" s="37"/>
      <c r="J72" s="37">
        <f t="shared" si="3"/>
        <v>130</v>
      </c>
      <c r="K72" s="112"/>
      <c r="L72" s="36"/>
      <c r="M72" s="37"/>
      <c r="N72" s="37"/>
      <c r="O72" s="44"/>
      <c r="P72" s="44"/>
      <c r="Q72" s="47">
        <f t="shared" si="6"/>
        <v>0</v>
      </c>
      <c r="R72" s="33"/>
      <c r="S72" s="26"/>
    </row>
    <row r="73" spans="1:19" ht="12.75" hidden="1">
      <c r="A73" s="14">
        <f t="shared" si="5"/>
        <v>57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44"/>
      <c r="P73" s="44">
        <v>330</v>
      </c>
      <c r="Q73" s="45">
        <f t="shared" si="6"/>
        <v>330</v>
      </c>
      <c r="R73" s="33"/>
      <c r="S73" s="26"/>
    </row>
    <row r="74" spans="1:19" ht="12.75" hidden="1">
      <c r="A74" s="14">
        <f t="shared" si="5"/>
        <v>58</v>
      </c>
      <c r="B74" s="58"/>
      <c r="C74" s="53"/>
      <c r="D74" s="20"/>
      <c r="E74" s="129" t="s">
        <v>16</v>
      </c>
      <c r="F74" s="37"/>
      <c r="G74" s="37"/>
      <c r="H74" s="38"/>
      <c r="I74" s="37"/>
      <c r="J74" s="44">
        <f t="shared" si="3"/>
        <v>0</v>
      </c>
      <c r="K74" s="113"/>
      <c r="L74" s="36"/>
      <c r="M74" s="37"/>
      <c r="N74" s="37"/>
      <c r="O74" s="44"/>
      <c r="P74" s="44">
        <v>60</v>
      </c>
      <c r="Q74" s="45">
        <f t="shared" si="6"/>
        <v>60</v>
      </c>
      <c r="R74" s="33"/>
      <c r="S74" s="26"/>
    </row>
    <row r="75" spans="1:19" ht="12.75" hidden="1">
      <c r="A75" s="14">
        <f t="shared" si="5"/>
        <v>59</v>
      </c>
      <c r="B75" s="58"/>
      <c r="C75" s="53"/>
      <c r="D75" s="20" t="s">
        <v>41</v>
      </c>
      <c r="E75" s="127" t="s">
        <v>42</v>
      </c>
      <c r="F75" s="22">
        <v>1930</v>
      </c>
      <c r="G75" s="22">
        <v>675</v>
      </c>
      <c r="H75" s="23">
        <f>SUM(H76:H78)</f>
        <v>1142</v>
      </c>
      <c r="I75" s="22"/>
      <c r="J75" s="22">
        <f t="shared" si="3"/>
        <v>3747</v>
      </c>
      <c r="K75" s="128"/>
      <c r="L75" s="21"/>
      <c r="M75" s="22"/>
      <c r="N75" s="22"/>
      <c r="O75" s="46"/>
      <c r="P75" s="46">
        <f>SUM(P77:P80)</f>
        <v>330</v>
      </c>
      <c r="Q75" s="47">
        <f t="shared" si="6"/>
        <v>330</v>
      </c>
      <c r="R75" s="43"/>
      <c r="S75" s="26"/>
    </row>
    <row r="76" spans="1:19" ht="12.75" hidden="1">
      <c r="A76" s="14">
        <f t="shared" si="5"/>
        <v>60</v>
      </c>
      <c r="B76" s="58"/>
      <c r="C76" s="53"/>
      <c r="D76" s="20"/>
      <c r="E76" s="129" t="s">
        <v>13</v>
      </c>
      <c r="F76" s="22"/>
      <c r="G76" s="22"/>
      <c r="H76" s="23">
        <f>1142-40-786</f>
        <v>316</v>
      </c>
      <c r="I76" s="22"/>
      <c r="J76" s="37">
        <f t="shared" si="3"/>
        <v>316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61</v>
      </c>
      <c r="B77" s="58"/>
      <c r="C77" s="53"/>
      <c r="D77" s="20"/>
      <c r="E77" s="141" t="s">
        <v>14</v>
      </c>
      <c r="F77" s="37"/>
      <c r="G77" s="37"/>
      <c r="H77" s="38">
        <v>40</v>
      </c>
      <c r="I77" s="37"/>
      <c r="J77" s="37">
        <f t="shared" si="3"/>
        <v>40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62</v>
      </c>
      <c r="B78" s="58"/>
      <c r="C78" s="53"/>
      <c r="D78" s="20"/>
      <c r="E78" s="141" t="s">
        <v>15</v>
      </c>
      <c r="F78" s="37"/>
      <c r="G78" s="37"/>
      <c r="H78" s="38">
        <f>764+22</f>
        <v>786</v>
      </c>
      <c r="I78" s="37"/>
      <c r="J78" s="37">
        <f t="shared" si="3"/>
        <v>786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63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230</v>
      </c>
      <c r="Q79" s="47">
        <f t="shared" si="6"/>
        <v>230</v>
      </c>
      <c r="R79" s="33"/>
      <c r="S79" s="26"/>
    </row>
    <row r="80" spans="1:19" ht="12.75" hidden="1">
      <c r="A80" s="14">
        <f t="shared" si="5"/>
        <v>64</v>
      </c>
      <c r="B80" s="58"/>
      <c r="C80" s="53"/>
      <c r="D80" s="20"/>
      <c r="E80" s="129" t="s">
        <v>16</v>
      </c>
      <c r="F80" s="37"/>
      <c r="G80" s="37"/>
      <c r="H80" s="38"/>
      <c r="I80" s="37"/>
      <c r="J80" s="37">
        <f t="shared" si="3"/>
        <v>0</v>
      </c>
      <c r="K80" s="112"/>
      <c r="L80" s="36"/>
      <c r="M80" s="37"/>
      <c r="N80" s="37"/>
      <c r="O80" s="44"/>
      <c r="P80" s="44">
        <v>100</v>
      </c>
      <c r="Q80" s="47">
        <f t="shared" si="6"/>
        <v>100</v>
      </c>
      <c r="R80" s="33"/>
      <c r="S80" s="26"/>
    </row>
    <row r="81" spans="1:19" ht="12.75" hidden="1">
      <c r="A81" s="14">
        <f t="shared" si="5"/>
        <v>65</v>
      </c>
      <c r="B81" s="58"/>
      <c r="C81" s="53"/>
      <c r="D81" s="20" t="s">
        <v>43</v>
      </c>
      <c r="E81" s="127" t="s">
        <v>44</v>
      </c>
      <c r="F81" s="22">
        <v>1700</v>
      </c>
      <c r="G81" s="22">
        <v>600</v>
      </c>
      <c r="H81" s="23">
        <f>SUM(H82:H84)</f>
        <v>774</v>
      </c>
      <c r="I81" s="22"/>
      <c r="J81" s="22">
        <f t="shared" si="3"/>
        <v>3074</v>
      </c>
      <c r="K81" s="128"/>
      <c r="L81" s="21"/>
      <c r="M81" s="22"/>
      <c r="N81" s="22"/>
      <c r="O81" s="46"/>
      <c r="P81" s="46">
        <f>SUM(P84:P85)</f>
        <v>60</v>
      </c>
      <c r="Q81" s="47">
        <f t="shared" si="6"/>
        <v>60</v>
      </c>
      <c r="R81" s="43"/>
      <c r="S81" s="26"/>
    </row>
    <row r="82" spans="1:19" ht="12.75" hidden="1">
      <c r="A82" s="14">
        <f t="shared" si="5"/>
        <v>66</v>
      </c>
      <c r="B82" s="58"/>
      <c r="C82" s="53"/>
      <c r="D82" s="20"/>
      <c r="E82" s="129" t="s">
        <v>13</v>
      </c>
      <c r="F82" s="22"/>
      <c r="G82" s="22"/>
      <c r="H82" s="38">
        <f>774-37-72</f>
        <v>665</v>
      </c>
      <c r="I82" s="22"/>
      <c r="J82" s="37">
        <f t="shared" si="3"/>
        <v>665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67</v>
      </c>
      <c r="B83" s="58"/>
      <c r="C83" s="53"/>
      <c r="D83" s="20"/>
      <c r="E83" s="129" t="s">
        <v>15</v>
      </c>
      <c r="F83" s="22"/>
      <c r="G83" s="22"/>
      <c r="H83" s="38">
        <v>72</v>
      </c>
      <c r="I83" s="22"/>
      <c r="J83" s="37">
        <f t="shared" si="3"/>
        <v>72</v>
      </c>
      <c r="K83" s="128"/>
      <c r="L83" s="21"/>
      <c r="M83" s="22"/>
      <c r="N83" s="22"/>
      <c r="O83" s="46"/>
      <c r="P83" s="46"/>
      <c r="Q83" s="47">
        <f t="shared" si="6"/>
        <v>0</v>
      </c>
      <c r="R83" s="43"/>
      <c r="S83" s="26"/>
    </row>
    <row r="84" spans="1:19" ht="12.75" hidden="1">
      <c r="A84" s="14">
        <f t="shared" si="5"/>
        <v>68</v>
      </c>
      <c r="B84" s="58"/>
      <c r="C84" s="53"/>
      <c r="D84" s="20"/>
      <c r="E84" s="129" t="s">
        <v>14</v>
      </c>
      <c r="F84" s="37"/>
      <c r="G84" s="37"/>
      <c r="H84" s="38">
        <v>37</v>
      </c>
      <c r="I84" s="37"/>
      <c r="J84" s="44">
        <f t="shared" si="3"/>
        <v>37</v>
      </c>
      <c r="K84" s="113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3.5" hidden="1" thickBot="1">
      <c r="A85" s="14">
        <f t="shared" si="5"/>
        <v>69</v>
      </c>
      <c r="B85" s="58"/>
      <c r="C85" s="53"/>
      <c r="D85" s="20"/>
      <c r="E85" s="129" t="s">
        <v>16</v>
      </c>
      <c r="F85" s="37"/>
      <c r="G85" s="37"/>
      <c r="H85" s="38"/>
      <c r="I85" s="37"/>
      <c r="J85" s="44">
        <f t="shared" si="3"/>
        <v>0</v>
      </c>
      <c r="K85" s="113"/>
      <c r="L85" s="36"/>
      <c r="M85" s="37"/>
      <c r="N85" s="37"/>
      <c r="O85" s="44"/>
      <c r="P85" s="44">
        <v>60</v>
      </c>
      <c r="Q85" s="47">
        <f t="shared" si="6"/>
        <v>60</v>
      </c>
      <c r="R85" s="33"/>
      <c r="S85" s="30"/>
    </row>
    <row r="86" spans="1:19" ht="12.75" hidden="1">
      <c r="A86" s="14"/>
      <c r="B86" s="58"/>
      <c r="C86" s="53"/>
      <c r="D86" s="20"/>
      <c r="E86" s="129"/>
      <c r="F86" s="37"/>
      <c r="G86" s="37"/>
      <c r="H86" s="38"/>
      <c r="I86" s="37"/>
      <c r="J86" s="44"/>
      <c r="K86" s="113"/>
      <c r="L86" s="39"/>
      <c r="M86" s="37"/>
      <c r="N86" s="37"/>
      <c r="O86" s="44"/>
      <c r="P86" s="44"/>
      <c r="Q86" s="47"/>
      <c r="R86" s="33"/>
      <c r="S86" s="35"/>
    </row>
    <row r="87" spans="1:19" ht="12.75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8.75" hidden="1">
      <c r="A90" s="14"/>
      <c r="B90" s="131" t="s">
        <v>0</v>
      </c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5"/>
      <c r="R90" s="33"/>
      <c r="S90" s="278"/>
    </row>
    <row r="91" spans="1:19" ht="6" customHeight="1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78"/>
    </row>
    <row r="92" spans="1:19" ht="13.5" customHeight="1" hidden="1">
      <c r="A92" s="588" t="s">
        <v>1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90"/>
      <c r="L92" s="114"/>
      <c r="M92" s="115"/>
      <c r="N92" s="115"/>
      <c r="O92" s="115"/>
      <c r="P92" s="115"/>
      <c r="Q92" s="116"/>
      <c r="R92" s="9"/>
      <c r="S92" s="591"/>
    </row>
    <row r="93" spans="1:19" ht="18.75" customHeight="1" hidden="1">
      <c r="A93" s="132"/>
      <c r="B93" s="133"/>
      <c r="C93" s="134"/>
      <c r="D93" s="135"/>
      <c r="E93" s="136"/>
      <c r="F93" s="594" t="s">
        <v>2</v>
      </c>
      <c r="G93" s="594"/>
      <c r="H93" s="594"/>
      <c r="I93" s="594"/>
      <c r="J93" s="594"/>
      <c r="K93" s="137"/>
      <c r="L93" s="595" t="s">
        <v>3</v>
      </c>
      <c r="M93" s="594"/>
      <c r="N93" s="594"/>
      <c r="O93" s="594"/>
      <c r="P93" s="594"/>
      <c r="Q93" s="596"/>
      <c r="R93" s="10"/>
      <c r="S93" s="592"/>
    </row>
    <row r="94" spans="1:19" ht="12.75" hidden="1">
      <c r="A94" s="132"/>
      <c r="B94" s="138" t="s">
        <v>4</v>
      </c>
      <c r="C94" s="135" t="s">
        <v>5</v>
      </c>
      <c r="D94" s="597" t="s">
        <v>6</v>
      </c>
      <c r="E94" s="598"/>
      <c r="F94" s="598"/>
      <c r="G94" s="598"/>
      <c r="H94" s="598"/>
      <c r="I94" s="598"/>
      <c r="J94" s="598"/>
      <c r="K94" s="139"/>
      <c r="L94" s="599"/>
      <c r="M94" s="600"/>
      <c r="N94" s="600"/>
      <c r="O94" s="600"/>
      <c r="P94" s="600"/>
      <c r="Q94" s="601"/>
      <c r="R94" s="11"/>
      <c r="S94" s="592"/>
    </row>
    <row r="95" spans="1:19" ht="12.75" hidden="1">
      <c r="A95" s="132"/>
      <c r="B95" s="138" t="s">
        <v>7</v>
      </c>
      <c r="C95" s="135" t="s">
        <v>8</v>
      </c>
      <c r="D95" s="135"/>
      <c r="E95" s="136" t="s">
        <v>9</v>
      </c>
      <c r="F95" s="546">
        <v>610</v>
      </c>
      <c r="G95" s="546">
        <v>620</v>
      </c>
      <c r="H95" s="546">
        <v>630</v>
      </c>
      <c r="I95" s="546">
        <v>640</v>
      </c>
      <c r="J95" s="546" t="s">
        <v>10</v>
      </c>
      <c r="K95" s="140"/>
      <c r="L95" s="587">
        <v>711</v>
      </c>
      <c r="M95" s="546">
        <v>713</v>
      </c>
      <c r="N95" s="546">
        <v>714</v>
      </c>
      <c r="O95" s="546">
        <v>716</v>
      </c>
      <c r="P95" s="546">
        <v>717</v>
      </c>
      <c r="Q95" s="586" t="s">
        <v>10</v>
      </c>
      <c r="R95" s="12"/>
      <c r="S95" s="592"/>
    </row>
    <row r="96" spans="1:19" ht="13.5" hidden="1" thickBot="1">
      <c r="A96" s="132"/>
      <c r="B96" s="138"/>
      <c r="C96" s="135"/>
      <c r="D96" s="135"/>
      <c r="E96" s="136"/>
      <c r="F96" s="546"/>
      <c r="G96" s="546"/>
      <c r="H96" s="546"/>
      <c r="I96" s="546"/>
      <c r="J96" s="546"/>
      <c r="K96" s="140"/>
      <c r="L96" s="587"/>
      <c r="M96" s="546"/>
      <c r="N96" s="546"/>
      <c r="O96" s="546"/>
      <c r="P96" s="546"/>
      <c r="Q96" s="586"/>
      <c r="R96" s="12"/>
      <c r="S96" s="593"/>
    </row>
    <row r="97" spans="1:19" ht="12.75" hidden="1">
      <c r="A97" s="14">
        <f>A85+1</f>
        <v>70</v>
      </c>
      <c r="B97" s="58"/>
      <c r="C97" s="53"/>
      <c r="D97" s="20" t="s">
        <v>45</v>
      </c>
      <c r="E97" s="127" t="s">
        <v>46</v>
      </c>
      <c r="F97" s="22">
        <v>860</v>
      </c>
      <c r="G97" s="22">
        <v>301</v>
      </c>
      <c r="H97" s="23">
        <f>SUM(H98:H101)</f>
        <v>329</v>
      </c>
      <c r="I97" s="22"/>
      <c r="J97" s="22">
        <f aca="true" t="shared" si="7" ref="J97:J119">SUM(F97:I97)</f>
        <v>1490</v>
      </c>
      <c r="K97" s="128"/>
      <c r="L97" s="21"/>
      <c r="M97" s="22"/>
      <c r="N97" s="22"/>
      <c r="O97" s="46"/>
      <c r="P97" s="46">
        <f>SUM(P100:P101)</f>
        <v>35</v>
      </c>
      <c r="Q97" s="47">
        <f aca="true" t="shared" si="8" ref="Q97:Q119">SUM(L97:P97)</f>
        <v>35</v>
      </c>
      <c r="R97" s="43"/>
      <c r="S97" s="35"/>
    </row>
    <row r="98" spans="1:19" ht="12.75" hidden="1">
      <c r="A98" s="14">
        <f aca="true" t="shared" si="9" ref="A98:A119">A97+1</f>
        <v>71</v>
      </c>
      <c r="B98" s="58"/>
      <c r="C98" s="53"/>
      <c r="D98" s="20"/>
      <c r="E98" s="129" t="s">
        <v>13</v>
      </c>
      <c r="F98" s="22"/>
      <c r="G98" s="22"/>
      <c r="H98" s="38">
        <f>329-19-56</f>
        <v>254</v>
      </c>
      <c r="I98" s="22"/>
      <c r="J98" s="37">
        <f t="shared" si="7"/>
        <v>254</v>
      </c>
      <c r="K98" s="128"/>
      <c r="L98" s="21"/>
      <c r="M98" s="22"/>
      <c r="N98" s="22"/>
      <c r="O98" s="46"/>
      <c r="P98" s="46"/>
      <c r="Q98" s="47">
        <f t="shared" si="8"/>
        <v>0</v>
      </c>
      <c r="R98" s="43"/>
      <c r="S98" s="26"/>
    </row>
    <row r="99" spans="1:19" ht="12.75" hidden="1">
      <c r="A99" s="14">
        <f t="shared" si="9"/>
        <v>72</v>
      </c>
      <c r="B99" s="58"/>
      <c r="C99" s="53"/>
      <c r="D99" s="20"/>
      <c r="E99" s="129" t="s">
        <v>15</v>
      </c>
      <c r="F99" s="22"/>
      <c r="G99" s="22"/>
      <c r="H99" s="38">
        <v>56</v>
      </c>
      <c r="I99" s="22"/>
      <c r="J99" s="37">
        <f t="shared" si="7"/>
        <v>56</v>
      </c>
      <c r="K99" s="128"/>
      <c r="L99" s="21"/>
      <c r="M99" s="22"/>
      <c r="N99" s="22"/>
      <c r="O99" s="46"/>
      <c r="P99" s="46"/>
      <c r="Q99" s="47">
        <f t="shared" si="8"/>
        <v>0</v>
      </c>
      <c r="R99" s="43"/>
      <c r="S99" s="26"/>
    </row>
    <row r="100" spans="1:19" ht="12.75" hidden="1">
      <c r="A100" s="14">
        <f t="shared" si="9"/>
        <v>73</v>
      </c>
      <c r="B100" s="58"/>
      <c r="C100" s="53"/>
      <c r="D100" s="20"/>
      <c r="E100" s="129" t="s">
        <v>14</v>
      </c>
      <c r="F100" s="37"/>
      <c r="G100" s="37"/>
      <c r="H100" s="38">
        <v>19</v>
      </c>
      <c r="I100" s="37"/>
      <c r="J100" s="37">
        <f t="shared" si="7"/>
        <v>19</v>
      </c>
      <c r="K100" s="112"/>
      <c r="L100" s="36"/>
      <c r="M100" s="37"/>
      <c r="N100" s="37"/>
      <c r="O100" s="44"/>
      <c r="P100" s="44"/>
      <c r="Q100" s="47">
        <f t="shared" si="8"/>
        <v>0</v>
      </c>
      <c r="R100" s="33"/>
      <c r="S100" s="26"/>
    </row>
    <row r="101" spans="1:19" ht="12.75" hidden="1">
      <c r="A101" s="14">
        <f t="shared" si="9"/>
        <v>74</v>
      </c>
      <c r="B101" s="58"/>
      <c r="C101" s="53"/>
      <c r="D101" s="20"/>
      <c r="E101" s="129" t="s">
        <v>16</v>
      </c>
      <c r="F101" s="37"/>
      <c r="G101" s="37"/>
      <c r="H101" s="38"/>
      <c r="I101" s="37"/>
      <c r="J101" s="37">
        <f t="shared" si="7"/>
        <v>0</v>
      </c>
      <c r="K101" s="112"/>
      <c r="L101" s="36"/>
      <c r="M101" s="37"/>
      <c r="N101" s="37"/>
      <c r="O101" s="44"/>
      <c r="P101" s="44">
        <v>35</v>
      </c>
      <c r="Q101" s="47">
        <f t="shared" si="8"/>
        <v>35</v>
      </c>
      <c r="R101" s="33"/>
      <c r="S101" s="26"/>
    </row>
    <row r="102" spans="1:19" ht="12.75" hidden="1">
      <c r="A102" s="14">
        <f t="shared" si="9"/>
        <v>75</v>
      </c>
      <c r="B102" s="58"/>
      <c r="C102" s="53"/>
      <c r="D102" s="20" t="s">
        <v>47</v>
      </c>
      <c r="E102" s="127" t="s">
        <v>48</v>
      </c>
      <c r="F102" s="22">
        <v>1030</v>
      </c>
      <c r="G102" s="22">
        <v>360</v>
      </c>
      <c r="H102" s="23">
        <f>SUM(H103:H105)</f>
        <v>481</v>
      </c>
      <c r="I102" s="22"/>
      <c r="J102" s="22">
        <f t="shared" si="7"/>
        <v>1871</v>
      </c>
      <c r="K102" s="128"/>
      <c r="L102" s="21"/>
      <c r="M102" s="22"/>
      <c r="N102" s="22"/>
      <c r="O102" s="46"/>
      <c r="P102" s="46">
        <f>SUM(P105:P107)</f>
        <v>150</v>
      </c>
      <c r="Q102" s="47">
        <f t="shared" si="8"/>
        <v>150</v>
      </c>
      <c r="R102" s="43"/>
      <c r="S102" s="26"/>
    </row>
    <row r="103" spans="1:19" ht="12.75" hidden="1">
      <c r="A103" s="14">
        <f t="shared" si="9"/>
        <v>76</v>
      </c>
      <c r="B103" s="58"/>
      <c r="C103" s="53"/>
      <c r="D103" s="20"/>
      <c r="E103" s="129" t="s">
        <v>13</v>
      </c>
      <c r="F103" s="22"/>
      <c r="G103" s="22"/>
      <c r="H103" s="38">
        <f>481-21-72</f>
        <v>388</v>
      </c>
      <c r="I103" s="22"/>
      <c r="J103" s="37">
        <f t="shared" si="7"/>
        <v>388</v>
      </c>
      <c r="K103" s="128"/>
      <c r="L103" s="21"/>
      <c r="M103" s="22"/>
      <c r="N103" s="22"/>
      <c r="O103" s="46"/>
      <c r="P103" s="46"/>
      <c r="Q103" s="47">
        <f t="shared" si="8"/>
        <v>0</v>
      </c>
      <c r="R103" s="43"/>
      <c r="S103" s="26"/>
    </row>
    <row r="104" spans="1:19" ht="12.75" hidden="1">
      <c r="A104" s="14">
        <f t="shared" si="9"/>
        <v>77</v>
      </c>
      <c r="B104" s="58"/>
      <c r="C104" s="53"/>
      <c r="D104" s="20"/>
      <c r="E104" s="129" t="s">
        <v>15</v>
      </c>
      <c r="F104" s="22"/>
      <c r="G104" s="22"/>
      <c r="H104" s="38">
        <v>72</v>
      </c>
      <c r="I104" s="22"/>
      <c r="J104" s="37">
        <f t="shared" si="7"/>
        <v>72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78</v>
      </c>
      <c r="B105" s="58"/>
      <c r="C105" s="53"/>
      <c r="D105" s="20"/>
      <c r="E105" s="129" t="s">
        <v>14</v>
      </c>
      <c r="F105" s="37"/>
      <c r="G105" s="37"/>
      <c r="H105" s="38">
        <v>21</v>
      </c>
      <c r="I105" s="37"/>
      <c r="J105" s="37">
        <f t="shared" si="7"/>
        <v>21</v>
      </c>
      <c r="K105" s="112"/>
      <c r="L105" s="36"/>
      <c r="M105" s="37"/>
      <c r="N105" s="37"/>
      <c r="O105" s="44"/>
      <c r="P105" s="44"/>
      <c r="Q105" s="47">
        <f t="shared" si="8"/>
        <v>0</v>
      </c>
      <c r="R105" s="33"/>
      <c r="S105" s="26"/>
    </row>
    <row r="106" spans="1:19" ht="12.75" hidden="1">
      <c r="A106" s="14">
        <f t="shared" si="9"/>
        <v>79</v>
      </c>
      <c r="B106" s="58"/>
      <c r="C106" s="53"/>
      <c r="D106" s="20"/>
      <c r="E106" s="129" t="s">
        <v>21</v>
      </c>
      <c r="F106" s="37"/>
      <c r="G106" s="37"/>
      <c r="H106" s="38"/>
      <c r="I106" s="37"/>
      <c r="J106" s="37">
        <f t="shared" si="7"/>
        <v>0</v>
      </c>
      <c r="K106" s="112"/>
      <c r="L106" s="36"/>
      <c r="M106" s="37"/>
      <c r="N106" s="37"/>
      <c r="O106" s="44"/>
      <c r="P106" s="44">
        <v>100</v>
      </c>
      <c r="Q106" s="47">
        <f t="shared" si="8"/>
        <v>100</v>
      </c>
      <c r="R106" s="33"/>
      <c r="S106" s="26"/>
    </row>
    <row r="107" spans="1:19" ht="12.75" hidden="1">
      <c r="A107" s="14">
        <f t="shared" si="9"/>
        <v>80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44">
        <f t="shared" si="7"/>
        <v>0</v>
      </c>
      <c r="K107" s="113"/>
      <c r="L107" s="36"/>
      <c r="M107" s="37"/>
      <c r="N107" s="37"/>
      <c r="O107" s="44"/>
      <c r="P107" s="44">
        <v>50</v>
      </c>
      <c r="Q107" s="47">
        <f t="shared" si="8"/>
        <v>50</v>
      </c>
      <c r="R107" s="33"/>
      <c r="S107" s="26"/>
    </row>
    <row r="108" spans="1:19" ht="12.75" hidden="1">
      <c r="A108" s="14">
        <f t="shared" si="9"/>
        <v>81</v>
      </c>
      <c r="B108" s="58"/>
      <c r="C108" s="53"/>
      <c r="D108" s="20" t="s">
        <v>49</v>
      </c>
      <c r="E108" s="127" t="s">
        <v>50</v>
      </c>
      <c r="F108" s="50">
        <v>1070</v>
      </c>
      <c r="G108" s="50">
        <v>375</v>
      </c>
      <c r="H108" s="77">
        <f>SUM(H109:H110)</f>
        <v>432</v>
      </c>
      <c r="I108" s="50"/>
      <c r="J108" s="50">
        <f t="shared" si="7"/>
        <v>1877</v>
      </c>
      <c r="K108" s="142"/>
      <c r="L108" s="49"/>
      <c r="M108" s="50"/>
      <c r="N108" s="50"/>
      <c r="O108" s="50"/>
      <c r="P108" s="50">
        <f>SUM(P110:P111)</f>
        <v>35</v>
      </c>
      <c r="Q108" s="47">
        <f t="shared" si="8"/>
        <v>35</v>
      </c>
      <c r="R108" s="48"/>
      <c r="S108" s="26"/>
    </row>
    <row r="109" spans="1:19" ht="12.75" hidden="1">
      <c r="A109" s="14">
        <f t="shared" si="9"/>
        <v>82</v>
      </c>
      <c r="B109" s="58"/>
      <c r="C109" s="53"/>
      <c r="D109" s="20"/>
      <c r="E109" s="129" t="s">
        <v>13</v>
      </c>
      <c r="F109" s="50"/>
      <c r="G109" s="50"/>
      <c r="H109" s="77">
        <f>432-22</f>
        <v>410</v>
      </c>
      <c r="I109" s="50"/>
      <c r="J109" s="37">
        <f t="shared" si="7"/>
        <v>410</v>
      </c>
      <c r="K109" s="142"/>
      <c r="L109" s="49"/>
      <c r="M109" s="50"/>
      <c r="N109" s="50"/>
      <c r="O109" s="50"/>
      <c r="P109" s="50"/>
      <c r="Q109" s="47">
        <f t="shared" si="8"/>
        <v>0</v>
      </c>
      <c r="R109" s="48"/>
      <c r="S109" s="26"/>
    </row>
    <row r="110" spans="1:19" ht="12.75" hidden="1">
      <c r="A110" s="14">
        <f t="shared" si="9"/>
        <v>83</v>
      </c>
      <c r="B110" s="58"/>
      <c r="C110" s="53"/>
      <c r="D110" s="20"/>
      <c r="E110" s="129" t="s">
        <v>14</v>
      </c>
      <c r="F110" s="37"/>
      <c r="G110" s="37"/>
      <c r="H110" s="38">
        <v>22</v>
      </c>
      <c r="I110" s="37"/>
      <c r="J110" s="37">
        <f t="shared" si="7"/>
        <v>22</v>
      </c>
      <c r="K110" s="112"/>
      <c r="L110" s="36"/>
      <c r="M110" s="37"/>
      <c r="N110" s="37"/>
      <c r="O110" s="37"/>
      <c r="P110" s="37"/>
      <c r="Q110" s="47">
        <f t="shared" si="8"/>
        <v>0</v>
      </c>
      <c r="R110" s="28"/>
      <c r="S110" s="26"/>
    </row>
    <row r="111" spans="1:19" ht="12.75" hidden="1">
      <c r="A111" s="14">
        <f t="shared" si="9"/>
        <v>84</v>
      </c>
      <c r="B111" s="58"/>
      <c r="C111" s="53"/>
      <c r="D111" s="20"/>
      <c r="E111" s="129" t="s">
        <v>16</v>
      </c>
      <c r="F111" s="37"/>
      <c r="G111" s="37"/>
      <c r="H111" s="38"/>
      <c r="I111" s="37"/>
      <c r="J111" s="37">
        <f t="shared" si="7"/>
        <v>0</v>
      </c>
      <c r="K111" s="112"/>
      <c r="L111" s="36"/>
      <c r="M111" s="37"/>
      <c r="N111" s="37"/>
      <c r="O111" s="37"/>
      <c r="P111" s="37">
        <v>35</v>
      </c>
      <c r="Q111" s="27">
        <f t="shared" si="8"/>
        <v>35</v>
      </c>
      <c r="R111" s="28"/>
      <c r="S111" s="41"/>
    </row>
    <row r="112" spans="1:19" ht="12.75" hidden="1">
      <c r="A112" s="14">
        <f t="shared" si="9"/>
        <v>85</v>
      </c>
      <c r="B112" s="58"/>
      <c r="C112" s="53"/>
      <c r="D112" s="20" t="s">
        <v>51</v>
      </c>
      <c r="E112" s="127" t="s">
        <v>52</v>
      </c>
      <c r="F112" s="50">
        <v>1890</v>
      </c>
      <c r="G112" s="50">
        <v>660</v>
      </c>
      <c r="H112" s="77">
        <f>730+H114</f>
        <v>777</v>
      </c>
      <c r="I112" s="50"/>
      <c r="J112" s="50">
        <f t="shared" si="7"/>
        <v>3327</v>
      </c>
      <c r="K112" s="142"/>
      <c r="L112" s="49"/>
      <c r="M112" s="50">
        <f>SUM(M113:M116)</f>
        <v>30</v>
      </c>
      <c r="N112" s="50"/>
      <c r="O112" s="50"/>
      <c r="P112" s="50">
        <f>SUM(P114:P116)</f>
        <v>60</v>
      </c>
      <c r="Q112" s="60">
        <f t="shared" si="8"/>
        <v>90</v>
      </c>
      <c r="R112" s="48"/>
      <c r="S112" s="42"/>
    </row>
    <row r="113" spans="1:19" ht="12.75" hidden="1">
      <c r="A113" s="14">
        <f t="shared" si="9"/>
        <v>86</v>
      </c>
      <c r="B113" s="58"/>
      <c r="C113" s="53"/>
      <c r="D113" s="20"/>
      <c r="E113" s="129" t="s">
        <v>13</v>
      </c>
      <c r="F113" s="50"/>
      <c r="G113" s="50"/>
      <c r="H113" s="77">
        <f>777-47</f>
        <v>730</v>
      </c>
      <c r="I113" s="50"/>
      <c r="J113" s="37">
        <f t="shared" si="7"/>
        <v>730</v>
      </c>
      <c r="K113" s="142"/>
      <c r="L113" s="49"/>
      <c r="M113" s="50"/>
      <c r="N113" s="50"/>
      <c r="O113" s="50"/>
      <c r="P113" s="50"/>
      <c r="Q113" s="60">
        <f t="shared" si="8"/>
        <v>0</v>
      </c>
      <c r="R113" s="48"/>
      <c r="S113" s="26"/>
    </row>
    <row r="114" spans="1:19" ht="12.75" hidden="1">
      <c r="A114" s="14">
        <f t="shared" si="9"/>
        <v>87</v>
      </c>
      <c r="B114" s="58"/>
      <c r="C114" s="53"/>
      <c r="D114" s="20"/>
      <c r="E114" s="129" t="s">
        <v>14</v>
      </c>
      <c r="F114" s="37"/>
      <c r="G114" s="37"/>
      <c r="H114" s="38">
        <v>47</v>
      </c>
      <c r="I114" s="37"/>
      <c r="J114" s="37">
        <f t="shared" si="7"/>
        <v>47</v>
      </c>
      <c r="K114" s="112"/>
      <c r="L114" s="36"/>
      <c r="M114" s="37"/>
      <c r="N114" s="37"/>
      <c r="O114" s="37"/>
      <c r="P114" s="37"/>
      <c r="Q114" s="27">
        <f t="shared" si="8"/>
        <v>0</v>
      </c>
      <c r="R114" s="28"/>
      <c r="S114" s="26"/>
    </row>
    <row r="115" spans="1:19" ht="12.75" hidden="1">
      <c r="A115" s="14">
        <f t="shared" si="9"/>
        <v>88</v>
      </c>
      <c r="B115" s="58"/>
      <c r="C115" s="53"/>
      <c r="D115" s="20"/>
      <c r="E115" s="129" t="s">
        <v>16</v>
      </c>
      <c r="F115" s="37"/>
      <c r="G115" s="37"/>
      <c r="H115" s="38"/>
      <c r="I115" s="37"/>
      <c r="J115" s="37">
        <f t="shared" si="7"/>
        <v>0</v>
      </c>
      <c r="K115" s="112"/>
      <c r="L115" s="36"/>
      <c r="M115" s="37"/>
      <c r="N115" s="37"/>
      <c r="O115" s="37"/>
      <c r="P115" s="37">
        <v>60</v>
      </c>
      <c r="Q115" s="60">
        <f t="shared" si="8"/>
        <v>60</v>
      </c>
      <c r="R115" s="28"/>
      <c r="S115" s="26"/>
    </row>
    <row r="116" spans="1:19" ht="12.75" hidden="1">
      <c r="A116" s="14">
        <f t="shared" si="9"/>
        <v>89</v>
      </c>
      <c r="B116" s="58"/>
      <c r="C116" s="53"/>
      <c r="D116" s="20"/>
      <c r="E116" s="129" t="s">
        <v>22</v>
      </c>
      <c r="F116" s="37"/>
      <c r="G116" s="37"/>
      <c r="H116" s="38"/>
      <c r="I116" s="37"/>
      <c r="J116" s="37">
        <f t="shared" si="7"/>
        <v>0</v>
      </c>
      <c r="K116" s="112"/>
      <c r="L116" s="36"/>
      <c r="M116" s="37">
        <v>30</v>
      </c>
      <c r="N116" s="37"/>
      <c r="O116" s="37"/>
      <c r="P116" s="40"/>
      <c r="Q116" s="27">
        <f t="shared" si="8"/>
        <v>30</v>
      </c>
      <c r="R116" s="28"/>
      <c r="S116" s="26"/>
    </row>
    <row r="117" spans="1:19" ht="12.75" hidden="1">
      <c r="A117" s="14">
        <f t="shared" si="9"/>
        <v>90</v>
      </c>
      <c r="B117" s="58"/>
      <c r="C117" s="76"/>
      <c r="D117" s="59" t="s">
        <v>53</v>
      </c>
      <c r="E117" s="125"/>
      <c r="F117" s="16"/>
      <c r="G117" s="16"/>
      <c r="H117" s="16"/>
      <c r="I117" s="16">
        <f>SUM(I118:I119)</f>
        <v>3062</v>
      </c>
      <c r="J117" s="16">
        <f t="shared" si="7"/>
        <v>3062</v>
      </c>
      <c r="K117" s="126"/>
      <c r="L117" s="51"/>
      <c r="M117" s="16"/>
      <c r="N117" s="16"/>
      <c r="O117" s="16"/>
      <c r="P117" s="16"/>
      <c r="Q117" s="17">
        <f t="shared" si="8"/>
        <v>0</v>
      </c>
      <c r="R117" s="18"/>
      <c r="S117" s="52"/>
    </row>
    <row r="118" spans="1:19" ht="12.75" hidden="1">
      <c r="A118" s="14">
        <f t="shared" si="9"/>
        <v>91</v>
      </c>
      <c r="B118" s="143"/>
      <c r="C118" s="53" t="s">
        <v>11</v>
      </c>
      <c r="D118" s="20" t="s">
        <v>12</v>
      </c>
      <c r="E118" s="129" t="s">
        <v>54</v>
      </c>
      <c r="F118" s="55"/>
      <c r="G118" s="55"/>
      <c r="H118" s="55"/>
      <c r="I118" s="55">
        <v>1155</v>
      </c>
      <c r="J118" s="37">
        <f t="shared" si="7"/>
        <v>1155</v>
      </c>
      <c r="K118" s="126"/>
      <c r="L118" s="54"/>
      <c r="M118" s="55"/>
      <c r="N118" s="55"/>
      <c r="O118" s="55"/>
      <c r="P118" s="55"/>
      <c r="Q118" s="27">
        <f t="shared" si="8"/>
        <v>0</v>
      </c>
      <c r="R118" s="18"/>
      <c r="S118" s="26"/>
    </row>
    <row r="119" spans="1:19" ht="12.75" hidden="1">
      <c r="A119" s="14">
        <f t="shared" si="9"/>
        <v>92</v>
      </c>
      <c r="B119" s="143"/>
      <c r="C119" s="53" t="s">
        <v>11</v>
      </c>
      <c r="D119" s="20" t="s">
        <v>17</v>
      </c>
      <c r="E119" s="129" t="s">
        <v>55</v>
      </c>
      <c r="F119" s="55"/>
      <c r="G119" s="55"/>
      <c r="H119" s="55"/>
      <c r="I119" s="55">
        <v>1907</v>
      </c>
      <c r="J119" s="37">
        <f t="shared" si="7"/>
        <v>1907</v>
      </c>
      <c r="K119" s="126"/>
      <c r="L119" s="54"/>
      <c r="M119" s="55"/>
      <c r="N119" s="55"/>
      <c r="O119" s="55"/>
      <c r="P119" s="55"/>
      <c r="Q119" s="27">
        <f t="shared" si="8"/>
        <v>0</v>
      </c>
      <c r="R119" s="18"/>
      <c r="S119" s="26"/>
    </row>
    <row r="120" spans="1:19" ht="12.75">
      <c r="A120" s="14">
        <v>8</v>
      </c>
      <c r="B120" s="156" t="s">
        <v>99</v>
      </c>
      <c r="C120" s="151" t="s">
        <v>326</v>
      </c>
      <c r="D120" s="152"/>
      <c r="E120" s="152"/>
      <c r="F120" s="153" t="s">
        <v>124</v>
      </c>
      <c r="G120" s="153"/>
      <c r="H120" s="153"/>
      <c r="I120" s="153"/>
      <c r="J120" s="153">
        <v>183387</v>
      </c>
      <c r="K120" s="144"/>
      <c r="L120" s="79"/>
      <c r="M120" s="153" t="s">
        <v>124</v>
      </c>
      <c r="N120" s="153"/>
      <c r="O120" s="153"/>
      <c r="P120" s="153"/>
      <c r="Q120" s="154"/>
      <c r="R120" s="15"/>
      <c r="S120" s="157">
        <v>183387</v>
      </c>
    </row>
    <row r="121" spans="1:19" ht="12.75">
      <c r="A121" s="14">
        <v>9</v>
      </c>
      <c r="B121" s="76" t="s">
        <v>100</v>
      </c>
      <c r="C121" s="76" t="s">
        <v>11</v>
      </c>
      <c r="D121" s="59" t="s">
        <v>198</v>
      </c>
      <c r="E121" s="125"/>
      <c r="F121" s="16">
        <v>71300</v>
      </c>
      <c r="G121" s="16">
        <v>25700</v>
      </c>
      <c r="H121" s="16">
        <v>14720</v>
      </c>
      <c r="I121" s="16" t="s">
        <v>124</v>
      </c>
      <c r="J121" s="16">
        <v>111720</v>
      </c>
      <c r="K121" s="126"/>
      <c r="L121" s="51"/>
      <c r="M121" s="16"/>
      <c r="N121" s="16"/>
      <c r="O121" s="16"/>
      <c r="P121" s="16"/>
      <c r="Q121" s="17"/>
      <c r="R121" s="18"/>
      <c r="S121" s="52"/>
    </row>
    <row r="122" spans="1:19" ht="12.75">
      <c r="A122" s="14">
        <v>10</v>
      </c>
      <c r="B122" s="58"/>
      <c r="C122" s="53"/>
      <c r="D122" s="20" t="s">
        <v>12</v>
      </c>
      <c r="E122" s="127" t="s">
        <v>199</v>
      </c>
      <c r="F122" s="22"/>
      <c r="G122" s="22"/>
      <c r="H122" s="22"/>
      <c r="I122" s="22"/>
      <c r="J122" s="22"/>
      <c r="K122" s="128"/>
      <c r="L122" s="21"/>
      <c r="M122" s="22"/>
      <c r="N122" s="22"/>
      <c r="O122" s="22"/>
      <c r="P122" s="22"/>
      <c r="Q122" s="24"/>
      <c r="R122" s="25"/>
      <c r="S122" s="41"/>
    </row>
    <row r="123" spans="1:19" ht="12.75">
      <c r="A123" s="14">
        <v>11</v>
      </c>
      <c r="B123" s="58"/>
      <c r="C123" s="53"/>
      <c r="D123" s="20"/>
      <c r="E123" s="129" t="s">
        <v>13</v>
      </c>
      <c r="F123" s="50"/>
      <c r="G123" s="50"/>
      <c r="H123" s="38">
        <v>4120</v>
      </c>
      <c r="I123" s="38"/>
      <c r="J123" s="77" t="s">
        <v>124</v>
      </c>
      <c r="K123" s="142"/>
      <c r="L123" s="49"/>
      <c r="M123" s="50"/>
      <c r="N123" s="50"/>
      <c r="O123" s="50"/>
      <c r="P123" s="50"/>
      <c r="Q123" s="60"/>
      <c r="R123" s="48"/>
      <c r="S123" s="41"/>
    </row>
    <row r="124" spans="1:19" ht="12.75">
      <c r="A124" s="14">
        <v>12</v>
      </c>
      <c r="B124" s="58"/>
      <c r="C124" s="53"/>
      <c r="D124" s="20"/>
      <c r="E124" s="129" t="s">
        <v>194</v>
      </c>
      <c r="F124" s="50"/>
      <c r="G124" s="50"/>
      <c r="H124" s="38">
        <v>10600</v>
      </c>
      <c r="I124" s="38"/>
      <c r="J124" s="77" t="s">
        <v>124</v>
      </c>
      <c r="K124" s="142"/>
      <c r="L124" s="49"/>
      <c r="M124" s="50"/>
      <c r="N124" s="50"/>
      <c r="O124" s="50"/>
      <c r="P124" s="50"/>
      <c r="Q124" s="60"/>
      <c r="R124" s="48"/>
      <c r="S124" s="41"/>
    </row>
    <row r="125" spans="1:21" s="32" customFormat="1" ht="12.75" hidden="1">
      <c r="A125" s="14"/>
      <c r="B125" s="58"/>
      <c r="C125" s="53"/>
      <c r="D125" s="20"/>
      <c r="E125" s="129"/>
      <c r="F125" s="37"/>
      <c r="G125" s="37"/>
      <c r="H125" s="38"/>
      <c r="I125" s="37"/>
      <c r="J125" s="37"/>
      <c r="K125" s="112"/>
      <c r="L125" s="39"/>
      <c r="M125" s="37"/>
      <c r="N125" s="37"/>
      <c r="O125" s="37"/>
      <c r="P125" s="37"/>
      <c r="Q125" s="27"/>
      <c r="R125" s="28"/>
      <c r="S125" s="35"/>
      <c r="T125" s="5"/>
      <c r="U125" s="5"/>
    </row>
    <row r="126" spans="1:21" s="32" customFormat="1" ht="12.75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  <c r="T126" s="5"/>
      <c r="U126" s="5"/>
    </row>
    <row r="127" spans="1:21" s="32" customFormat="1" ht="12.75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  <c r="T127" s="5"/>
      <c r="U127" s="5"/>
    </row>
    <row r="128" spans="1:21" s="32" customFormat="1" ht="6" customHeight="1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8.75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3.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19" ht="18.75" hidden="1">
      <c r="A133" s="14"/>
      <c r="B133" s="131" t="s">
        <v>0</v>
      </c>
      <c r="C133" s="53"/>
      <c r="D133" s="20"/>
      <c r="E133" s="129"/>
      <c r="F133" s="37"/>
      <c r="G133" s="37"/>
      <c r="H133" s="38"/>
      <c r="I133" s="37"/>
      <c r="J133" s="44"/>
      <c r="K133" s="113"/>
      <c r="L133" s="39"/>
      <c r="M133" s="37"/>
      <c r="N133" s="37"/>
      <c r="O133" s="44"/>
      <c r="P133" s="44"/>
      <c r="Q133" s="45"/>
      <c r="R133" s="33"/>
      <c r="S133" s="278"/>
    </row>
    <row r="134" spans="1:19" ht="6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78"/>
    </row>
    <row r="135" spans="1:19" ht="13.5" customHeight="1" hidden="1">
      <c r="A135" s="588" t="s">
        <v>1</v>
      </c>
      <c r="B135" s="589"/>
      <c r="C135" s="589"/>
      <c r="D135" s="589"/>
      <c r="E135" s="589"/>
      <c r="F135" s="589"/>
      <c r="G135" s="589"/>
      <c r="H135" s="589"/>
      <c r="I135" s="589"/>
      <c r="J135" s="589"/>
      <c r="K135" s="590"/>
      <c r="L135" s="114"/>
      <c r="M135" s="115"/>
      <c r="N135" s="115"/>
      <c r="O135" s="115"/>
      <c r="P135" s="115"/>
      <c r="Q135" s="116"/>
      <c r="R135" s="9"/>
      <c r="S135" s="591"/>
    </row>
    <row r="136" spans="1:19" ht="15.75" customHeight="1" hidden="1">
      <c r="A136" s="132"/>
      <c r="B136" s="133"/>
      <c r="C136" s="134"/>
      <c r="D136" s="135"/>
      <c r="E136" s="136"/>
      <c r="F136" s="594" t="s">
        <v>2</v>
      </c>
      <c r="G136" s="594"/>
      <c r="H136" s="594"/>
      <c r="I136" s="594"/>
      <c r="J136" s="594"/>
      <c r="K136" s="137"/>
      <c r="L136" s="595"/>
      <c r="M136" s="594"/>
      <c r="N136" s="594"/>
      <c r="O136" s="594"/>
      <c r="P136" s="594"/>
      <c r="Q136" s="596"/>
      <c r="R136" s="10"/>
      <c r="S136" s="592"/>
    </row>
    <row r="137" spans="1:19" ht="12.75" hidden="1">
      <c r="A137" s="132"/>
      <c r="B137" s="138" t="s">
        <v>4</v>
      </c>
      <c r="C137" s="135" t="s">
        <v>5</v>
      </c>
      <c r="D137" s="597" t="s">
        <v>6</v>
      </c>
      <c r="E137" s="598"/>
      <c r="F137" s="598"/>
      <c r="G137" s="598"/>
      <c r="H137" s="598"/>
      <c r="I137" s="598"/>
      <c r="J137" s="598"/>
      <c r="K137" s="139"/>
      <c r="L137" s="599"/>
      <c r="M137" s="600"/>
      <c r="N137" s="600"/>
      <c r="O137" s="600"/>
      <c r="P137" s="600"/>
      <c r="Q137" s="601"/>
      <c r="R137" s="11"/>
      <c r="S137" s="592"/>
    </row>
    <row r="138" spans="1:19" ht="12.75" hidden="1">
      <c r="A138" s="132"/>
      <c r="B138" s="138" t="s">
        <v>7</v>
      </c>
      <c r="C138" s="135" t="s">
        <v>8</v>
      </c>
      <c r="D138" s="135"/>
      <c r="E138" s="136" t="s">
        <v>9</v>
      </c>
      <c r="F138" s="546">
        <v>610</v>
      </c>
      <c r="G138" s="546">
        <v>620</v>
      </c>
      <c r="H138" s="546">
        <v>630</v>
      </c>
      <c r="I138" s="546">
        <v>640</v>
      </c>
      <c r="J138" s="546" t="s">
        <v>10</v>
      </c>
      <c r="K138" s="140"/>
      <c r="L138" s="587"/>
      <c r="M138" s="546"/>
      <c r="N138" s="546"/>
      <c r="O138" s="546"/>
      <c r="P138" s="546"/>
      <c r="Q138" s="586"/>
      <c r="R138" s="12"/>
      <c r="S138" s="592"/>
    </row>
    <row r="139" spans="1:19" ht="9.75" customHeight="1" hidden="1">
      <c r="A139" s="132"/>
      <c r="B139" s="138"/>
      <c r="C139" s="135"/>
      <c r="D139" s="135"/>
      <c r="E139" s="136"/>
      <c r="F139" s="546"/>
      <c r="G139" s="546"/>
      <c r="H139" s="546"/>
      <c r="I139" s="546"/>
      <c r="J139" s="546"/>
      <c r="K139" s="140"/>
      <c r="L139" s="587"/>
      <c r="M139" s="546"/>
      <c r="N139" s="546"/>
      <c r="O139" s="546"/>
      <c r="P139" s="546"/>
      <c r="Q139" s="586"/>
      <c r="R139" s="12"/>
      <c r="S139" s="593"/>
    </row>
    <row r="140" spans="1:19" ht="12.75" hidden="1">
      <c r="A140" s="14" t="e">
        <f>#REF!+1</f>
        <v>#REF!</v>
      </c>
      <c r="B140" s="58"/>
      <c r="C140" s="76" t="s">
        <v>56</v>
      </c>
      <c r="D140" s="59" t="s">
        <v>59</v>
      </c>
      <c r="E140" s="125"/>
      <c r="F140" s="16">
        <f>F141+F154+F167+F187+F196+F204+F236+F247</f>
        <v>70947</v>
      </c>
      <c r="G140" s="16">
        <f>G141+G154+G167+G187+G196+G204+G236+G247</f>
        <v>24796</v>
      </c>
      <c r="H140" s="16">
        <f>H141+H154+H167+H187+H196+H204+H236+H247</f>
        <v>36264</v>
      </c>
      <c r="I140" s="16">
        <f>I141+I154+I167+I187+I196+I204+I236+I247</f>
        <v>223</v>
      </c>
      <c r="J140" s="16">
        <f aca="true" t="shared" si="10" ref="J140:J177">SUM(F140:I140)</f>
        <v>132230</v>
      </c>
      <c r="K140" s="126"/>
      <c r="L140" s="16"/>
      <c r="M140" s="16"/>
      <c r="N140" s="16"/>
      <c r="O140" s="16"/>
      <c r="P140" s="16"/>
      <c r="Q140" s="17"/>
      <c r="R140" s="18"/>
      <c r="S140" s="61"/>
    </row>
    <row r="141" spans="1:19" ht="12.75" hidden="1">
      <c r="A141" s="14" t="e">
        <f aca="true" t="shared" si="11" ref="A141:A177">A140+1</f>
        <v>#REF!</v>
      </c>
      <c r="B141" s="58"/>
      <c r="C141" s="53"/>
      <c r="D141" s="68" t="s">
        <v>12</v>
      </c>
      <c r="E141" s="145" t="s">
        <v>60</v>
      </c>
      <c r="F141" s="64">
        <f>10866+F145+F147</f>
        <v>11223</v>
      </c>
      <c r="G141" s="64">
        <f>3797+G145+G147</f>
        <v>3923</v>
      </c>
      <c r="H141" s="69">
        <f>SUM(H142:H152)</f>
        <v>6763</v>
      </c>
      <c r="I141" s="64">
        <v>0</v>
      </c>
      <c r="J141" s="64">
        <f t="shared" si="10"/>
        <v>21909</v>
      </c>
      <c r="K141" s="128"/>
      <c r="L141" s="63"/>
      <c r="M141" s="64"/>
      <c r="N141" s="64"/>
      <c r="O141" s="64"/>
      <c r="P141" s="64"/>
      <c r="Q141" s="62"/>
      <c r="R141" s="65"/>
      <c r="S141" s="66"/>
    </row>
    <row r="142" spans="1:19" ht="12.75" hidden="1">
      <c r="A142" s="14" t="e">
        <f t="shared" si="11"/>
        <v>#REF!</v>
      </c>
      <c r="B142" s="58"/>
      <c r="C142" s="53"/>
      <c r="D142" s="20"/>
      <c r="E142" s="129" t="s">
        <v>13</v>
      </c>
      <c r="F142" s="37"/>
      <c r="G142" s="37"/>
      <c r="H142" s="38">
        <f>3877+12+1-H143</f>
        <v>2904</v>
      </c>
      <c r="I142" s="37"/>
      <c r="J142" s="37">
        <f t="shared" si="10"/>
        <v>2904</v>
      </c>
      <c r="K142" s="112"/>
      <c r="L142" s="21"/>
      <c r="M142" s="22"/>
      <c r="N142" s="22"/>
      <c r="O142" s="22"/>
      <c r="P142" s="22"/>
      <c r="Q142" s="27"/>
      <c r="R142" s="28"/>
      <c r="S142" s="41"/>
    </row>
    <row r="143" spans="1:19" ht="12.75" hidden="1">
      <c r="A143" s="14" t="e">
        <f t="shared" si="11"/>
        <v>#REF!</v>
      </c>
      <c r="B143" s="58"/>
      <c r="C143" s="53"/>
      <c r="D143" s="20"/>
      <c r="E143" s="141" t="s">
        <v>15</v>
      </c>
      <c r="F143" s="37"/>
      <c r="G143" s="37"/>
      <c r="H143" s="38">
        <v>986</v>
      </c>
      <c r="I143" s="37"/>
      <c r="J143" s="37">
        <f t="shared" si="10"/>
        <v>986</v>
      </c>
      <c r="K143" s="112"/>
      <c r="L143" s="21"/>
      <c r="M143" s="22"/>
      <c r="N143" s="22"/>
      <c r="O143" s="22"/>
      <c r="P143" s="22"/>
      <c r="Q143" s="27"/>
      <c r="R143" s="28"/>
      <c r="S143" s="41"/>
    </row>
    <row r="144" spans="1:19" ht="12.75" hidden="1">
      <c r="A144" s="14" t="e">
        <f t="shared" si="11"/>
        <v>#REF!</v>
      </c>
      <c r="B144" s="58"/>
      <c r="C144" s="53"/>
      <c r="D144" s="20"/>
      <c r="E144" s="129" t="s">
        <v>61</v>
      </c>
      <c r="F144" s="37"/>
      <c r="G144" s="37"/>
      <c r="H144" s="38">
        <v>300</v>
      </c>
      <c r="I144" s="37"/>
      <c r="J144" s="37">
        <f t="shared" si="10"/>
        <v>300</v>
      </c>
      <c r="K144" s="112"/>
      <c r="L144" s="21"/>
      <c r="M144" s="22"/>
      <c r="N144" s="22"/>
      <c r="O144" s="22"/>
      <c r="P144" s="22"/>
      <c r="Q144" s="27"/>
      <c r="R144" s="28"/>
      <c r="S144" s="41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62</v>
      </c>
      <c r="F145" s="37">
        <v>122</v>
      </c>
      <c r="G145" s="37">
        <v>43</v>
      </c>
      <c r="H145" s="38"/>
      <c r="I145" s="37"/>
      <c r="J145" s="37">
        <f t="shared" si="10"/>
        <v>165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29" t="s">
        <v>57</v>
      </c>
      <c r="F146" s="37"/>
      <c r="G146" s="37"/>
      <c r="H146" s="38">
        <v>181</v>
      </c>
      <c r="I146" s="37"/>
      <c r="J146" s="37">
        <f t="shared" si="10"/>
        <v>181</v>
      </c>
      <c r="K146" s="112"/>
      <c r="L146" s="36"/>
      <c r="M146" s="37"/>
      <c r="N146" s="37"/>
      <c r="O146" s="37"/>
      <c r="P146" s="37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41" t="s">
        <v>63</v>
      </c>
      <c r="F147" s="37">
        <v>235</v>
      </c>
      <c r="G147" s="37">
        <v>83</v>
      </c>
      <c r="H147" s="38">
        <v>1375</v>
      </c>
      <c r="I147" s="37"/>
      <c r="J147" s="37">
        <f t="shared" si="10"/>
        <v>1693</v>
      </c>
      <c r="K147" s="112"/>
      <c r="L147" s="36"/>
      <c r="M147" s="37"/>
      <c r="N147" s="37"/>
      <c r="O147" s="37"/>
      <c r="P147" s="37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29" t="s">
        <v>14</v>
      </c>
      <c r="F148" s="37"/>
      <c r="G148" s="37"/>
      <c r="H148" s="38">
        <v>402</v>
      </c>
      <c r="I148" s="37"/>
      <c r="J148" s="37">
        <f t="shared" si="10"/>
        <v>402</v>
      </c>
      <c r="K148" s="112"/>
      <c r="L148" s="36"/>
      <c r="M148" s="37"/>
      <c r="N148" s="37"/>
      <c r="O148" s="37"/>
      <c r="P148" s="37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58</v>
      </c>
      <c r="F149" s="37"/>
      <c r="G149" s="37"/>
      <c r="H149" s="38">
        <v>415</v>
      </c>
      <c r="I149" s="37"/>
      <c r="J149" s="37">
        <f t="shared" si="10"/>
        <v>415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29" t="s">
        <v>16</v>
      </c>
      <c r="F150" s="37"/>
      <c r="G150" s="37"/>
      <c r="H150" s="38"/>
      <c r="I150" s="37"/>
      <c r="J150" s="37">
        <f t="shared" si="10"/>
        <v>0</v>
      </c>
      <c r="K150" s="112"/>
      <c r="L150" s="36"/>
      <c r="M150" s="37"/>
      <c r="N150" s="37"/>
      <c r="O150" s="37"/>
      <c r="P150" s="37"/>
      <c r="Q150" s="27"/>
      <c r="R150" s="28"/>
      <c r="S150" s="42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64</v>
      </c>
      <c r="F151" s="37"/>
      <c r="G151" s="37"/>
      <c r="H151" s="38"/>
      <c r="I151" s="37"/>
      <c r="J151" s="37">
        <f t="shared" si="10"/>
        <v>0</v>
      </c>
      <c r="K151" s="112"/>
      <c r="L151" s="36"/>
      <c r="M151" s="37"/>
      <c r="N151" s="37"/>
      <c r="O151" s="37"/>
      <c r="P151" s="40"/>
      <c r="Q151" s="27"/>
      <c r="R151" s="28"/>
      <c r="S151" s="41"/>
    </row>
    <row r="152" spans="1:19" ht="12.75" hidden="1">
      <c r="A152" s="14" t="e">
        <f t="shared" si="11"/>
        <v>#REF!</v>
      </c>
      <c r="B152" s="58"/>
      <c r="C152" s="53"/>
      <c r="D152" s="20"/>
      <c r="E152" s="141" t="s">
        <v>65</v>
      </c>
      <c r="F152" s="37"/>
      <c r="G152" s="37"/>
      <c r="H152" s="38">
        <v>200</v>
      </c>
      <c r="I152" s="37"/>
      <c r="J152" s="37">
        <f t="shared" si="10"/>
        <v>200</v>
      </c>
      <c r="K152" s="112"/>
      <c r="L152" s="36"/>
      <c r="M152" s="37"/>
      <c r="N152" s="37"/>
      <c r="O152" s="37"/>
      <c r="P152" s="37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41" t="s">
        <v>66</v>
      </c>
      <c r="F153" s="37"/>
      <c r="G153" s="37"/>
      <c r="H153" s="38"/>
      <c r="I153" s="37"/>
      <c r="J153" s="37">
        <f t="shared" si="10"/>
        <v>0</v>
      </c>
      <c r="K153" s="112"/>
      <c r="L153" s="36"/>
      <c r="M153" s="37"/>
      <c r="N153" s="37"/>
      <c r="O153" s="37"/>
      <c r="P153" s="37"/>
      <c r="Q153" s="27"/>
      <c r="R153" s="28"/>
      <c r="S153" s="41"/>
    </row>
    <row r="154" spans="1:19" ht="12.75" hidden="1">
      <c r="A154" s="14" t="e">
        <f t="shared" si="11"/>
        <v>#REF!</v>
      </c>
      <c r="B154" s="58"/>
      <c r="C154" s="53"/>
      <c r="D154" s="68" t="s">
        <v>17</v>
      </c>
      <c r="E154" s="145" t="s">
        <v>67</v>
      </c>
      <c r="F154" s="64">
        <v>15311</v>
      </c>
      <c r="G154" s="64">
        <v>5351</v>
      </c>
      <c r="H154" s="69">
        <f>SUM(H155:H163)</f>
        <v>8038</v>
      </c>
      <c r="I154" s="64">
        <f>SUM(I155:I163)</f>
        <v>22</v>
      </c>
      <c r="J154" s="64">
        <f t="shared" si="10"/>
        <v>28722</v>
      </c>
      <c r="K154" s="128"/>
      <c r="L154" s="63"/>
      <c r="M154" s="64"/>
      <c r="N154" s="64"/>
      <c r="O154" s="64"/>
      <c r="P154" s="64"/>
      <c r="Q154" s="62"/>
      <c r="R154" s="65"/>
      <c r="S154" s="67"/>
    </row>
    <row r="155" spans="1:19" ht="12.75" hidden="1">
      <c r="A155" s="14" t="e">
        <f t="shared" si="11"/>
        <v>#REF!</v>
      </c>
      <c r="B155" s="58"/>
      <c r="C155" s="53"/>
      <c r="D155" s="20"/>
      <c r="E155" s="129" t="s">
        <v>57</v>
      </c>
      <c r="F155" s="37"/>
      <c r="G155" s="37"/>
      <c r="H155" s="38">
        <v>81</v>
      </c>
      <c r="I155" s="37"/>
      <c r="J155" s="37">
        <f t="shared" si="10"/>
        <v>81</v>
      </c>
      <c r="K155" s="112"/>
      <c r="L155" s="36"/>
      <c r="M155" s="37"/>
      <c r="N155" s="37"/>
      <c r="O155" s="37"/>
      <c r="P155" s="37"/>
      <c r="Q155" s="27"/>
      <c r="R155" s="28"/>
      <c r="S155" s="41"/>
    </row>
    <row r="156" spans="1:19" ht="12.75" hidden="1">
      <c r="A156" s="14" t="e">
        <f t="shared" si="11"/>
        <v>#REF!</v>
      </c>
      <c r="B156" s="58"/>
      <c r="C156" s="53"/>
      <c r="D156" s="20"/>
      <c r="E156" s="129" t="s">
        <v>13</v>
      </c>
      <c r="F156" s="37"/>
      <c r="G156" s="37"/>
      <c r="H156" s="38">
        <f>5478+12</f>
        <v>5490</v>
      </c>
      <c r="I156" s="37"/>
      <c r="J156" s="37">
        <f t="shared" si="10"/>
        <v>5490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20"/>
      <c r="E157" s="129" t="s">
        <v>61</v>
      </c>
      <c r="F157" s="37"/>
      <c r="G157" s="37"/>
      <c r="H157" s="38">
        <v>290</v>
      </c>
      <c r="I157" s="37"/>
      <c r="J157" s="37">
        <f t="shared" si="10"/>
        <v>290</v>
      </c>
      <c r="K157" s="112"/>
      <c r="L157" s="36"/>
      <c r="M157" s="37"/>
      <c r="N157" s="37"/>
      <c r="O157" s="37"/>
      <c r="P157" s="37"/>
      <c r="Q157" s="27"/>
      <c r="R157" s="28"/>
      <c r="S157" s="41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68</v>
      </c>
      <c r="F158" s="37"/>
      <c r="G158" s="37"/>
      <c r="H158" s="38"/>
      <c r="I158" s="37">
        <v>22</v>
      </c>
      <c r="J158" s="37">
        <f t="shared" si="10"/>
        <v>22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58</v>
      </c>
      <c r="F159" s="37"/>
      <c r="G159" s="37"/>
      <c r="H159" s="38">
        <v>280</v>
      </c>
      <c r="I159" s="37"/>
      <c r="J159" s="37">
        <f t="shared" si="10"/>
        <v>280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69</v>
      </c>
      <c r="F160" s="37"/>
      <c r="G160" s="37"/>
      <c r="H160" s="38">
        <v>1200</v>
      </c>
      <c r="I160" s="37"/>
      <c r="J160" s="37">
        <f t="shared" si="10"/>
        <v>1200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65</v>
      </c>
      <c r="F161" s="37"/>
      <c r="G161" s="37"/>
      <c r="H161" s="38">
        <v>200</v>
      </c>
      <c r="I161" s="37"/>
      <c r="J161" s="37">
        <f t="shared" si="10"/>
        <v>200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14</v>
      </c>
      <c r="F162" s="37"/>
      <c r="G162" s="37"/>
      <c r="H162" s="38">
        <v>497</v>
      </c>
      <c r="I162" s="37"/>
      <c r="J162" s="37">
        <f t="shared" si="10"/>
        <v>497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70</v>
      </c>
      <c r="F163" s="37"/>
      <c r="G163" s="37"/>
      <c r="H163" s="38"/>
      <c r="I163" s="37"/>
      <c r="J163" s="37">
        <f t="shared" si="10"/>
        <v>0</v>
      </c>
      <c r="K163" s="112"/>
      <c r="L163" s="36"/>
      <c r="M163" s="37"/>
      <c r="N163" s="37"/>
      <c r="O163" s="37"/>
      <c r="P163" s="40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16</v>
      </c>
      <c r="F164" s="37"/>
      <c r="G164" s="37"/>
      <c r="H164" s="38"/>
      <c r="I164" s="37"/>
      <c r="J164" s="37">
        <f t="shared" si="10"/>
        <v>0</v>
      </c>
      <c r="K164" s="112"/>
      <c r="L164" s="36"/>
      <c r="M164" s="37"/>
      <c r="N164" s="37"/>
      <c r="O164" s="37"/>
      <c r="P164" s="37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71</v>
      </c>
      <c r="F165" s="37"/>
      <c r="G165" s="37"/>
      <c r="H165" s="38"/>
      <c r="I165" s="37"/>
      <c r="J165" s="37">
        <f t="shared" si="10"/>
        <v>0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66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37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68" t="s">
        <v>19</v>
      </c>
      <c r="E167" s="145" t="s">
        <v>72</v>
      </c>
      <c r="F167" s="64">
        <v>10914</v>
      </c>
      <c r="G167" s="64">
        <v>3814</v>
      </c>
      <c r="H167" s="69">
        <f>SUM(H168:H173)</f>
        <v>4841</v>
      </c>
      <c r="I167" s="64">
        <f>SUM(I168:I177)</f>
        <v>6</v>
      </c>
      <c r="J167" s="64">
        <f t="shared" si="10"/>
        <v>19575</v>
      </c>
      <c r="K167" s="128"/>
      <c r="L167" s="63"/>
      <c r="M167" s="64"/>
      <c r="N167" s="64"/>
      <c r="O167" s="64"/>
      <c r="P167" s="64"/>
      <c r="Q167" s="62"/>
      <c r="R167" s="65"/>
      <c r="S167" s="66"/>
    </row>
    <row r="168" spans="1:19" ht="12.75" hidden="1">
      <c r="A168" s="14" t="e">
        <f t="shared" si="11"/>
        <v>#REF!</v>
      </c>
      <c r="B168" s="58"/>
      <c r="C168" s="53"/>
      <c r="D168" s="20"/>
      <c r="E168" s="129" t="s">
        <v>57</v>
      </c>
      <c r="F168" s="37"/>
      <c r="G168" s="37"/>
      <c r="H168" s="38">
        <v>60</v>
      </c>
      <c r="I168" s="37"/>
      <c r="J168" s="37">
        <f t="shared" si="10"/>
        <v>60</v>
      </c>
      <c r="K168" s="112"/>
      <c r="L168" s="36"/>
      <c r="M168" s="37"/>
      <c r="N168" s="37"/>
      <c r="O168" s="37"/>
      <c r="P168" s="37"/>
      <c r="Q168" s="27"/>
      <c r="R168" s="28"/>
      <c r="S168" s="41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13</v>
      </c>
      <c r="F169" s="37"/>
      <c r="G169" s="37"/>
      <c r="H169" s="38">
        <f>3905+12+2-415</f>
        <v>3504</v>
      </c>
      <c r="I169" s="37"/>
      <c r="J169" s="37">
        <f t="shared" si="10"/>
        <v>3504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20"/>
      <c r="E170" s="129" t="s">
        <v>15</v>
      </c>
      <c r="F170" s="37"/>
      <c r="G170" s="37"/>
      <c r="H170" s="38">
        <v>415</v>
      </c>
      <c r="I170" s="37"/>
      <c r="J170" s="37">
        <f t="shared" si="10"/>
        <v>415</v>
      </c>
      <c r="K170" s="112"/>
      <c r="L170" s="36"/>
      <c r="M170" s="37"/>
      <c r="N170" s="37"/>
      <c r="O170" s="37"/>
      <c r="P170" s="37"/>
      <c r="Q170" s="27"/>
      <c r="R170" s="28"/>
      <c r="S170" s="41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61</v>
      </c>
      <c r="F171" s="37"/>
      <c r="G171" s="37"/>
      <c r="H171" s="38">
        <v>21</v>
      </c>
      <c r="I171" s="37"/>
      <c r="J171" s="37">
        <f t="shared" si="10"/>
        <v>21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14</v>
      </c>
      <c r="F172" s="37"/>
      <c r="G172" s="37"/>
      <c r="H172" s="38">
        <v>341</v>
      </c>
      <c r="I172" s="37"/>
      <c r="J172" s="37">
        <f t="shared" si="10"/>
        <v>341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58</v>
      </c>
      <c r="F173" s="37"/>
      <c r="G173" s="37"/>
      <c r="H173" s="38">
        <v>500</v>
      </c>
      <c r="I173" s="37"/>
      <c r="J173" s="37">
        <f t="shared" si="10"/>
        <v>500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68</v>
      </c>
      <c r="F174" s="37"/>
      <c r="G174" s="37"/>
      <c r="H174" s="38"/>
      <c r="I174" s="37">
        <v>6</v>
      </c>
      <c r="J174" s="37">
        <f t="shared" si="10"/>
        <v>6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16</v>
      </c>
      <c r="F175" s="37"/>
      <c r="G175" s="37"/>
      <c r="H175" s="38"/>
      <c r="I175" s="37"/>
      <c r="J175" s="37">
        <f t="shared" si="10"/>
        <v>0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73</v>
      </c>
      <c r="F176" s="37"/>
      <c r="G176" s="37"/>
      <c r="H176" s="38"/>
      <c r="I176" s="37"/>
      <c r="J176" s="37">
        <f t="shared" si="10"/>
        <v>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3.5" hidden="1" thickBot="1">
      <c r="A177" s="14" t="e">
        <f t="shared" si="11"/>
        <v>#REF!</v>
      </c>
      <c r="B177" s="58"/>
      <c r="C177" s="53"/>
      <c r="D177" s="20"/>
      <c r="E177" s="141" t="s">
        <v>66</v>
      </c>
      <c r="F177" s="37"/>
      <c r="G177" s="37"/>
      <c r="H177" s="38"/>
      <c r="I177" s="37"/>
      <c r="J177" s="37">
        <f t="shared" si="10"/>
        <v>0</v>
      </c>
      <c r="K177" s="112"/>
      <c r="L177" s="36"/>
      <c r="M177" s="37"/>
      <c r="N177" s="37"/>
      <c r="O177" s="37"/>
      <c r="P177" s="37"/>
      <c r="Q177" s="27"/>
      <c r="R177" s="28"/>
      <c r="S177" s="30"/>
    </row>
    <row r="178" spans="1:21" s="32" customFormat="1" ht="12.75" hidden="1">
      <c r="A178" s="14"/>
      <c r="B178" s="58"/>
      <c r="C178" s="53"/>
      <c r="D178" s="20"/>
      <c r="E178" s="141"/>
      <c r="F178" s="37"/>
      <c r="G178" s="37"/>
      <c r="H178" s="38"/>
      <c r="I178" s="37"/>
      <c r="J178" s="37"/>
      <c r="K178" s="112"/>
      <c r="L178" s="39"/>
      <c r="M178" s="37"/>
      <c r="N178" s="37"/>
      <c r="O178" s="37"/>
      <c r="P178" s="37"/>
      <c r="Q178" s="27"/>
      <c r="R178" s="28"/>
      <c r="S178" s="35"/>
      <c r="T178" s="5"/>
      <c r="U178" s="5"/>
    </row>
    <row r="179" spans="1:21" s="32" customFormat="1" ht="12.75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  <c r="T179" s="5"/>
      <c r="U179" s="5"/>
    </row>
    <row r="180" spans="1:21" s="32" customFormat="1" ht="18.75" hidden="1">
      <c r="A180" s="14"/>
      <c r="B180" s="131" t="s">
        <v>0</v>
      </c>
      <c r="C180" s="53"/>
      <c r="D180" s="20"/>
      <c r="E180" s="141"/>
      <c r="F180" s="37"/>
      <c r="G180" s="37"/>
      <c r="H180" s="38"/>
      <c r="I180" s="37"/>
      <c r="J180" s="44"/>
      <c r="K180" s="113"/>
      <c r="L180" s="39"/>
      <c r="M180" s="37"/>
      <c r="N180" s="37"/>
      <c r="O180" s="44"/>
      <c r="P180" s="44"/>
      <c r="Q180" s="45"/>
      <c r="R180" s="33"/>
      <c r="S180" s="278"/>
      <c r="T180" s="5"/>
      <c r="U180" s="5"/>
    </row>
    <row r="181" spans="1:21" s="32" customFormat="1" ht="2.25" customHeight="1" hidden="1">
      <c r="A181" s="14"/>
      <c r="B181" s="58"/>
      <c r="C181" s="53"/>
      <c r="D181" s="20"/>
      <c r="E181" s="129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78"/>
      <c r="T181" s="5"/>
      <c r="U181" s="5"/>
    </row>
    <row r="182" spans="1:21" s="32" customFormat="1" ht="13.5" customHeight="1" hidden="1">
      <c r="A182" s="588" t="s">
        <v>1</v>
      </c>
      <c r="B182" s="589"/>
      <c r="C182" s="589"/>
      <c r="D182" s="589"/>
      <c r="E182" s="589"/>
      <c r="F182" s="589"/>
      <c r="G182" s="589"/>
      <c r="H182" s="589"/>
      <c r="I182" s="589"/>
      <c r="J182" s="589"/>
      <c r="K182" s="590"/>
      <c r="L182" s="114"/>
      <c r="M182" s="115"/>
      <c r="N182" s="115"/>
      <c r="O182" s="115"/>
      <c r="P182" s="115"/>
      <c r="Q182" s="116"/>
      <c r="R182" s="9"/>
      <c r="S182" s="591"/>
      <c r="T182" s="5"/>
      <c r="U182" s="5"/>
    </row>
    <row r="183" spans="1:21" s="32" customFormat="1" ht="15" customHeight="1" hidden="1">
      <c r="A183" s="132"/>
      <c r="B183" s="133"/>
      <c r="C183" s="134"/>
      <c r="D183" s="135"/>
      <c r="E183" s="136"/>
      <c r="F183" s="594" t="s">
        <v>2</v>
      </c>
      <c r="G183" s="594"/>
      <c r="H183" s="594"/>
      <c r="I183" s="594"/>
      <c r="J183" s="594"/>
      <c r="K183" s="137"/>
      <c r="L183" s="595"/>
      <c r="M183" s="594"/>
      <c r="N183" s="594"/>
      <c r="O183" s="594"/>
      <c r="P183" s="594"/>
      <c r="Q183" s="596"/>
      <c r="R183" s="10"/>
      <c r="S183" s="592"/>
      <c r="T183" s="5"/>
      <c r="U183" s="5"/>
    </row>
    <row r="184" spans="1:21" s="32" customFormat="1" ht="12.75" hidden="1">
      <c r="A184" s="132"/>
      <c r="B184" s="138" t="s">
        <v>4</v>
      </c>
      <c r="C184" s="135" t="s">
        <v>5</v>
      </c>
      <c r="D184" s="597" t="s">
        <v>6</v>
      </c>
      <c r="E184" s="598"/>
      <c r="F184" s="598"/>
      <c r="G184" s="598"/>
      <c r="H184" s="598"/>
      <c r="I184" s="598"/>
      <c r="J184" s="598"/>
      <c r="K184" s="139"/>
      <c r="L184" s="599"/>
      <c r="M184" s="600"/>
      <c r="N184" s="600"/>
      <c r="O184" s="600"/>
      <c r="P184" s="600"/>
      <c r="Q184" s="601"/>
      <c r="R184" s="11"/>
      <c r="S184" s="592"/>
      <c r="T184" s="5"/>
      <c r="U184" s="5"/>
    </row>
    <row r="185" spans="1:21" s="32" customFormat="1" ht="12.75" hidden="1">
      <c r="A185" s="132"/>
      <c r="B185" s="138" t="s">
        <v>7</v>
      </c>
      <c r="C185" s="135" t="s">
        <v>8</v>
      </c>
      <c r="D185" s="135"/>
      <c r="E185" s="136" t="s">
        <v>9</v>
      </c>
      <c r="F185" s="546">
        <v>610</v>
      </c>
      <c r="G185" s="546">
        <v>620</v>
      </c>
      <c r="H185" s="546">
        <v>630</v>
      </c>
      <c r="I185" s="546">
        <v>640</v>
      </c>
      <c r="J185" s="546" t="s">
        <v>10</v>
      </c>
      <c r="K185" s="140"/>
      <c r="L185" s="587"/>
      <c r="M185" s="546"/>
      <c r="N185" s="546"/>
      <c r="O185" s="546"/>
      <c r="P185" s="546"/>
      <c r="Q185" s="586"/>
      <c r="R185" s="12"/>
      <c r="S185" s="592"/>
      <c r="T185" s="5"/>
      <c r="U185" s="5"/>
    </row>
    <row r="186" spans="1:21" s="32" customFormat="1" ht="13.5" hidden="1" thickBot="1">
      <c r="A186" s="132"/>
      <c r="B186" s="138"/>
      <c r="C186" s="135"/>
      <c r="D186" s="135"/>
      <c r="E186" s="136"/>
      <c r="F186" s="546"/>
      <c r="G186" s="546"/>
      <c r="H186" s="546"/>
      <c r="I186" s="546"/>
      <c r="J186" s="546"/>
      <c r="K186" s="140"/>
      <c r="L186" s="587"/>
      <c r="M186" s="546"/>
      <c r="N186" s="546"/>
      <c r="O186" s="546"/>
      <c r="P186" s="546"/>
      <c r="Q186" s="586"/>
      <c r="R186" s="12"/>
      <c r="S186" s="593"/>
      <c r="T186" s="5"/>
      <c r="U186" s="5"/>
    </row>
    <row r="187" spans="1:19" ht="12.75" hidden="1">
      <c r="A187" s="14" t="e">
        <f>A177+1</f>
        <v>#REF!</v>
      </c>
      <c r="B187" s="58"/>
      <c r="C187" s="53"/>
      <c r="D187" s="68" t="s">
        <v>23</v>
      </c>
      <c r="E187" s="145" t="s">
        <v>74</v>
      </c>
      <c r="F187" s="64">
        <v>9527</v>
      </c>
      <c r="G187" s="64">
        <v>3330</v>
      </c>
      <c r="H187" s="69">
        <f>SUM(H188:H194)</f>
        <v>4519</v>
      </c>
      <c r="I187" s="64">
        <f>SUM(I188:I195)</f>
        <v>180</v>
      </c>
      <c r="J187" s="146">
        <f aca="true" t="shared" si="12" ref="J187:J215">SUM(F187:I187)</f>
        <v>17556</v>
      </c>
      <c r="K187" s="147"/>
      <c r="L187" s="63"/>
      <c r="M187" s="64"/>
      <c r="N187" s="64"/>
      <c r="O187" s="64"/>
      <c r="P187" s="64"/>
      <c r="Q187" s="62"/>
      <c r="R187" s="65"/>
      <c r="S187" s="67"/>
    </row>
    <row r="188" spans="1:19" ht="12.75" hidden="1">
      <c r="A188" s="14" t="e">
        <f aca="true" t="shared" si="13" ref="A188:A215">A187+1</f>
        <v>#REF!</v>
      </c>
      <c r="B188" s="58"/>
      <c r="C188" s="53"/>
      <c r="D188" s="20"/>
      <c r="E188" s="129" t="s">
        <v>57</v>
      </c>
      <c r="F188" s="37"/>
      <c r="G188" s="37"/>
      <c r="H188" s="38">
        <v>76</v>
      </c>
      <c r="I188" s="37"/>
      <c r="J188" s="37">
        <f t="shared" si="12"/>
        <v>76</v>
      </c>
      <c r="K188" s="112"/>
      <c r="L188" s="36"/>
      <c r="M188" s="37"/>
      <c r="N188" s="37"/>
      <c r="O188" s="37"/>
      <c r="P188" s="37"/>
      <c r="Q188" s="27"/>
      <c r="R188" s="28"/>
      <c r="S188" s="41"/>
    </row>
    <row r="189" spans="1:19" ht="12.75" hidden="1">
      <c r="A189" s="14" t="e">
        <f t="shared" si="13"/>
        <v>#REF!</v>
      </c>
      <c r="B189" s="58"/>
      <c r="C189" s="53"/>
      <c r="D189" s="20"/>
      <c r="E189" s="129" t="s">
        <v>13</v>
      </c>
      <c r="F189" s="37"/>
      <c r="G189" s="37"/>
      <c r="H189" s="38">
        <f>3409+12-H190</f>
        <v>2907</v>
      </c>
      <c r="I189" s="37"/>
      <c r="J189" s="37">
        <f t="shared" si="12"/>
        <v>2907</v>
      </c>
      <c r="K189" s="112"/>
      <c r="L189" s="36"/>
      <c r="M189" s="37"/>
      <c r="N189" s="37"/>
      <c r="O189" s="37"/>
      <c r="P189" s="37"/>
      <c r="Q189" s="27"/>
      <c r="R189" s="28"/>
      <c r="S189" s="41"/>
    </row>
    <row r="190" spans="1:19" ht="12.75" hidden="1">
      <c r="A190" s="14" t="e">
        <f t="shared" si="13"/>
        <v>#REF!</v>
      </c>
      <c r="B190" s="58"/>
      <c r="C190" s="53"/>
      <c r="D190" s="20"/>
      <c r="E190" s="129" t="s">
        <v>15</v>
      </c>
      <c r="F190" s="37"/>
      <c r="G190" s="37"/>
      <c r="H190" s="38">
        <v>514</v>
      </c>
      <c r="I190" s="37"/>
      <c r="J190" s="37">
        <f t="shared" si="12"/>
        <v>514</v>
      </c>
      <c r="K190" s="112"/>
      <c r="L190" s="36"/>
      <c r="M190" s="37"/>
      <c r="N190" s="37"/>
      <c r="O190" s="37"/>
      <c r="P190" s="37"/>
      <c r="Q190" s="27"/>
      <c r="R190" s="28"/>
      <c r="S190" s="41"/>
    </row>
    <row r="191" spans="1:19" ht="12.75" hidden="1">
      <c r="A191" s="14" t="e">
        <f t="shared" si="13"/>
        <v>#REF!</v>
      </c>
      <c r="B191" s="58"/>
      <c r="C191" s="53"/>
      <c r="D191" s="20"/>
      <c r="E191" s="129" t="s">
        <v>61</v>
      </c>
      <c r="F191" s="37"/>
      <c r="G191" s="37"/>
      <c r="H191" s="38">
        <v>300</v>
      </c>
      <c r="I191" s="37"/>
      <c r="J191" s="37">
        <f t="shared" si="12"/>
        <v>300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14</v>
      </c>
      <c r="F192" s="37"/>
      <c r="G192" s="37"/>
      <c r="H192" s="38">
        <v>317</v>
      </c>
      <c r="I192" s="37"/>
      <c r="J192" s="37">
        <f t="shared" si="12"/>
        <v>317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68</v>
      </c>
      <c r="F193" s="37"/>
      <c r="G193" s="37"/>
      <c r="H193" s="38"/>
      <c r="I193" s="37">
        <v>180</v>
      </c>
      <c r="J193" s="37">
        <f t="shared" si="12"/>
        <v>180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58</v>
      </c>
      <c r="F194" s="37"/>
      <c r="G194" s="37"/>
      <c r="H194" s="38">
        <v>405</v>
      </c>
      <c r="I194" s="37"/>
      <c r="J194" s="37">
        <f t="shared" si="12"/>
        <v>405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41" t="s">
        <v>66</v>
      </c>
      <c r="F195" s="37"/>
      <c r="G195" s="37"/>
      <c r="H195" s="38"/>
      <c r="I195" s="37"/>
      <c r="J195" s="37">
        <f t="shared" si="12"/>
        <v>0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68" t="s">
        <v>25</v>
      </c>
      <c r="E196" s="145" t="s">
        <v>75</v>
      </c>
      <c r="F196" s="64">
        <v>5863</v>
      </c>
      <c r="G196" s="64">
        <v>2049</v>
      </c>
      <c r="H196" s="69">
        <f>SUM(H197:H201)</f>
        <v>2785</v>
      </c>
      <c r="I196" s="64"/>
      <c r="J196" s="64">
        <f t="shared" si="12"/>
        <v>10697</v>
      </c>
      <c r="K196" s="147"/>
      <c r="L196" s="63"/>
      <c r="M196" s="64"/>
      <c r="N196" s="64"/>
      <c r="O196" s="64"/>
      <c r="P196" s="64"/>
      <c r="Q196" s="62"/>
      <c r="R196" s="65"/>
      <c r="S196" s="67"/>
    </row>
    <row r="197" spans="1:19" ht="12.75" hidden="1">
      <c r="A197" s="14" t="e">
        <f t="shared" si="13"/>
        <v>#REF!</v>
      </c>
      <c r="B197" s="58"/>
      <c r="C197" s="53"/>
      <c r="D197" s="20"/>
      <c r="E197" s="129" t="s">
        <v>57</v>
      </c>
      <c r="F197" s="37"/>
      <c r="G197" s="37"/>
      <c r="H197" s="38">
        <v>54</v>
      </c>
      <c r="I197" s="37"/>
      <c r="J197" s="37">
        <f t="shared" si="12"/>
        <v>54</v>
      </c>
      <c r="K197" s="112"/>
      <c r="L197" s="36"/>
      <c r="M197" s="37"/>
      <c r="N197" s="37"/>
      <c r="O197" s="37"/>
      <c r="P197" s="37"/>
      <c r="Q197" s="27"/>
      <c r="R197" s="28"/>
      <c r="S197" s="41"/>
    </row>
    <row r="198" spans="1:19" ht="12.75" hidden="1">
      <c r="A198" s="14" t="e">
        <f t="shared" si="13"/>
        <v>#REF!</v>
      </c>
      <c r="B198" s="58"/>
      <c r="C198" s="53"/>
      <c r="D198" s="20"/>
      <c r="E198" s="129" t="s">
        <v>13</v>
      </c>
      <c r="F198" s="37"/>
      <c r="G198" s="37"/>
      <c r="H198" s="38">
        <f>2098+12</f>
        <v>2110</v>
      </c>
      <c r="I198" s="37"/>
      <c r="J198" s="37">
        <f t="shared" si="12"/>
        <v>2110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20"/>
      <c r="E199" s="129" t="s">
        <v>61</v>
      </c>
      <c r="F199" s="37"/>
      <c r="G199" s="37"/>
      <c r="H199" s="38">
        <v>110</v>
      </c>
      <c r="I199" s="37"/>
      <c r="J199" s="37">
        <f t="shared" si="12"/>
        <v>110</v>
      </c>
      <c r="K199" s="112"/>
      <c r="L199" s="36"/>
      <c r="M199" s="37"/>
      <c r="N199" s="37"/>
      <c r="O199" s="37"/>
      <c r="P199" s="37"/>
      <c r="Q199" s="27"/>
      <c r="R199" s="28"/>
      <c r="S199" s="41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14</v>
      </c>
      <c r="F200" s="37"/>
      <c r="G200" s="37"/>
      <c r="H200" s="38">
        <v>206</v>
      </c>
      <c r="I200" s="37"/>
      <c r="J200" s="37">
        <f t="shared" si="12"/>
        <v>206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58</v>
      </c>
      <c r="F201" s="37"/>
      <c r="G201" s="37"/>
      <c r="H201" s="38">
        <v>305</v>
      </c>
      <c r="I201" s="37"/>
      <c r="J201" s="37">
        <f t="shared" si="12"/>
        <v>305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16</v>
      </c>
      <c r="F202" s="37"/>
      <c r="G202" s="37"/>
      <c r="H202" s="38"/>
      <c r="I202" s="37"/>
      <c r="J202" s="37">
        <f t="shared" si="12"/>
        <v>0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66</v>
      </c>
      <c r="F203" s="37"/>
      <c r="G203" s="37"/>
      <c r="H203" s="38"/>
      <c r="I203" s="37"/>
      <c r="J203" s="37">
        <f t="shared" si="12"/>
        <v>0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68" t="s">
        <v>27</v>
      </c>
      <c r="E204" s="145" t="s">
        <v>76</v>
      </c>
      <c r="F204" s="64">
        <f>6405+F208</f>
        <v>6485</v>
      </c>
      <c r="G204" s="64">
        <f>2238+G208</f>
        <v>2265</v>
      </c>
      <c r="H204" s="69">
        <f>SUM(H205:H215)</f>
        <v>3859</v>
      </c>
      <c r="I204" s="64">
        <f>SUM(I205:I215)</f>
        <v>4</v>
      </c>
      <c r="J204" s="64">
        <f t="shared" si="12"/>
        <v>12613</v>
      </c>
      <c r="K204" s="147"/>
      <c r="L204" s="63"/>
      <c r="M204" s="64"/>
      <c r="N204" s="64"/>
      <c r="O204" s="64"/>
      <c r="P204" s="64"/>
      <c r="Q204" s="62"/>
      <c r="R204" s="65"/>
      <c r="S204" s="67"/>
    </row>
    <row r="205" spans="1:19" ht="12.75" hidden="1">
      <c r="A205" s="14" t="e">
        <f t="shared" si="13"/>
        <v>#REF!</v>
      </c>
      <c r="B205" s="58"/>
      <c r="C205" s="53"/>
      <c r="D205" s="20"/>
      <c r="E205" s="129" t="s">
        <v>57</v>
      </c>
      <c r="F205" s="37"/>
      <c r="G205" s="37"/>
      <c r="H205" s="38">
        <v>65</v>
      </c>
      <c r="I205" s="37"/>
      <c r="J205" s="37">
        <f t="shared" si="12"/>
        <v>65</v>
      </c>
      <c r="K205" s="112"/>
      <c r="L205" s="36"/>
      <c r="M205" s="37"/>
      <c r="N205" s="37"/>
      <c r="O205" s="37"/>
      <c r="P205" s="37"/>
      <c r="Q205" s="27"/>
      <c r="R205" s="28"/>
      <c r="S205" s="41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13</v>
      </c>
      <c r="F206" s="37"/>
      <c r="G206" s="37"/>
      <c r="H206" s="38">
        <f>2290+12</f>
        <v>2302</v>
      </c>
      <c r="I206" s="37"/>
      <c r="J206" s="37">
        <f t="shared" si="12"/>
        <v>2302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20"/>
      <c r="E207" s="129" t="s">
        <v>61</v>
      </c>
      <c r="F207" s="37"/>
      <c r="G207" s="37"/>
      <c r="H207" s="38">
        <v>133</v>
      </c>
      <c r="I207" s="37"/>
      <c r="J207" s="37">
        <f t="shared" si="12"/>
        <v>133</v>
      </c>
      <c r="K207" s="112"/>
      <c r="L207" s="36"/>
      <c r="M207" s="37"/>
      <c r="N207" s="37"/>
      <c r="O207" s="37"/>
      <c r="P207" s="37"/>
      <c r="Q207" s="27"/>
      <c r="R207" s="28"/>
      <c r="S207" s="41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77</v>
      </c>
      <c r="F208" s="37">
        <v>80</v>
      </c>
      <c r="G208" s="37">
        <v>27</v>
      </c>
      <c r="H208" s="38"/>
      <c r="I208" s="37"/>
      <c r="J208" s="37">
        <f t="shared" si="12"/>
        <v>107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14</v>
      </c>
      <c r="F209" s="37"/>
      <c r="G209" s="37"/>
      <c r="H209" s="38">
        <v>209</v>
      </c>
      <c r="I209" s="37"/>
      <c r="J209" s="37">
        <f t="shared" si="12"/>
        <v>209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78</v>
      </c>
      <c r="F210" s="37"/>
      <c r="G210" s="37"/>
      <c r="H210" s="38">
        <v>700</v>
      </c>
      <c r="I210" s="37"/>
      <c r="J210" s="37">
        <f t="shared" si="12"/>
        <v>700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68</v>
      </c>
      <c r="F211" s="37"/>
      <c r="G211" s="37"/>
      <c r="H211" s="38"/>
      <c r="I211" s="37">
        <v>4</v>
      </c>
      <c r="J211" s="37">
        <f t="shared" si="12"/>
        <v>4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58</v>
      </c>
      <c r="F212" s="37"/>
      <c r="G212" s="37"/>
      <c r="H212" s="38">
        <v>350</v>
      </c>
      <c r="I212" s="37"/>
      <c r="J212" s="37">
        <f t="shared" si="12"/>
        <v>350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79</v>
      </c>
      <c r="F213" s="37"/>
      <c r="G213" s="37"/>
      <c r="H213" s="38">
        <v>100</v>
      </c>
      <c r="I213" s="37"/>
      <c r="J213" s="37">
        <f t="shared" si="12"/>
        <v>100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16</v>
      </c>
      <c r="F214" s="37"/>
      <c r="G214" s="37"/>
      <c r="H214" s="38"/>
      <c r="I214" s="37"/>
      <c r="J214" s="37">
        <f t="shared" si="12"/>
        <v>0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3.5" hidden="1" thickBot="1">
      <c r="A215" s="14" t="e">
        <f t="shared" si="13"/>
        <v>#REF!</v>
      </c>
      <c r="B215" s="58"/>
      <c r="C215" s="53"/>
      <c r="D215" s="20"/>
      <c r="E215" s="129" t="s">
        <v>66</v>
      </c>
      <c r="F215" s="37"/>
      <c r="G215" s="37"/>
      <c r="H215" s="38"/>
      <c r="I215" s="37"/>
      <c r="J215" s="37">
        <f t="shared" si="12"/>
        <v>0</v>
      </c>
      <c r="K215" s="112"/>
      <c r="L215" s="36"/>
      <c r="M215" s="37"/>
      <c r="N215" s="37"/>
      <c r="O215" s="37"/>
      <c r="P215" s="37"/>
      <c r="Q215" s="27"/>
      <c r="R215" s="28"/>
      <c r="S215" s="30"/>
    </row>
    <row r="216" spans="1:21" s="32" customFormat="1" ht="12.75" hidden="1">
      <c r="A216" s="14"/>
      <c r="B216" s="58"/>
      <c r="C216" s="53"/>
      <c r="D216" s="20"/>
      <c r="E216" s="129"/>
      <c r="F216" s="37"/>
      <c r="G216" s="37"/>
      <c r="H216" s="38"/>
      <c r="I216" s="37"/>
      <c r="J216" s="37"/>
      <c r="K216" s="112"/>
      <c r="L216" s="39"/>
      <c r="M216" s="37"/>
      <c r="N216" s="37"/>
      <c r="O216" s="37"/>
      <c r="P216" s="37"/>
      <c r="Q216" s="27"/>
      <c r="R216" s="28"/>
      <c r="S216" s="35"/>
      <c r="T216" s="5"/>
      <c r="U216" s="5"/>
    </row>
    <row r="217" spans="1:21" s="32" customFormat="1" ht="12.75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  <c r="T217" s="5"/>
      <c r="U217" s="5"/>
    </row>
    <row r="218" spans="1:21" s="32" customFormat="1" ht="12.75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  <c r="T218" s="5"/>
      <c r="U218" s="5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3.5" customHeight="1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3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5" customHeight="1" hidden="1">
      <c r="A229" s="14"/>
      <c r="B229" s="131" t="s">
        <v>0</v>
      </c>
      <c r="C229" s="53"/>
      <c r="D229" s="20"/>
      <c r="E229" s="141"/>
      <c r="F229" s="37"/>
      <c r="G229" s="37"/>
      <c r="H229" s="38"/>
      <c r="I229" s="37"/>
      <c r="J229" s="44"/>
      <c r="K229" s="113"/>
      <c r="L229" s="39"/>
      <c r="M229" s="37"/>
      <c r="N229" s="37"/>
      <c r="O229" s="44"/>
      <c r="P229" s="44"/>
      <c r="Q229" s="45"/>
      <c r="R229" s="33"/>
      <c r="S229" s="278"/>
      <c r="T229" s="5"/>
      <c r="U229" s="5"/>
    </row>
    <row r="230" spans="1:21" s="32" customFormat="1" ht="7.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78"/>
      <c r="T230" s="5"/>
      <c r="U230" s="5"/>
    </row>
    <row r="231" spans="1:21" s="32" customFormat="1" ht="13.5" customHeight="1" hidden="1">
      <c r="A231" s="588" t="s">
        <v>1</v>
      </c>
      <c r="B231" s="589"/>
      <c r="C231" s="589"/>
      <c r="D231" s="589"/>
      <c r="E231" s="589"/>
      <c r="F231" s="589"/>
      <c r="G231" s="589"/>
      <c r="H231" s="589"/>
      <c r="I231" s="589"/>
      <c r="J231" s="589"/>
      <c r="K231" s="590"/>
      <c r="L231" s="114"/>
      <c r="M231" s="115"/>
      <c r="N231" s="115"/>
      <c r="O231" s="115"/>
      <c r="P231" s="115"/>
      <c r="Q231" s="116"/>
      <c r="R231" s="9"/>
      <c r="S231" s="591"/>
      <c r="T231" s="5"/>
      <c r="U231" s="5"/>
    </row>
    <row r="232" spans="1:21" s="32" customFormat="1" ht="15" customHeight="1" hidden="1">
      <c r="A232" s="132"/>
      <c r="B232" s="133"/>
      <c r="C232" s="134"/>
      <c r="D232" s="135"/>
      <c r="E232" s="136"/>
      <c r="F232" s="594" t="s">
        <v>2</v>
      </c>
      <c r="G232" s="594"/>
      <c r="H232" s="594"/>
      <c r="I232" s="594"/>
      <c r="J232" s="594"/>
      <c r="K232" s="137"/>
      <c r="L232" s="595"/>
      <c r="M232" s="594"/>
      <c r="N232" s="594"/>
      <c r="O232" s="594"/>
      <c r="P232" s="594"/>
      <c r="Q232" s="596"/>
      <c r="R232" s="10"/>
      <c r="S232" s="592"/>
      <c r="T232" s="5"/>
      <c r="U232" s="5"/>
    </row>
    <row r="233" spans="1:21" s="32" customFormat="1" ht="12.75" hidden="1">
      <c r="A233" s="132"/>
      <c r="B233" s="138" t="s">
        <v>4</v>
      </c>
      <c r="C233" s="135" t="s">
        <v>5</v>
      </c>
      <c r="D233" s="597" t="s">
        <v>6</v>
      </c>
      <c r="E233" s="598"/>
      <c r="F233" s="598"/>
      <c r="G233" s="598"/>
      <c r="H233" s="598"/>
      <c r="I233" s="598"/>
      <c r="J233" s="598"/>
      <c r="K233" s="139"/>
      <c r="L233" s="599"/>
      <c r="M233" s="600"/>
      <c r="N233" s="600"/>
      <c r="O233" s="600"/>
      <c r="P233" s="600"/>
      <c r="Q233" s="601"/>
      <c r="R233" s="11"/>
      <c r="S233" s="592"/>
      <c r="T233" s="5"/>
      <c r="U233" s="5"/>
    </row>
    <row r="234" spans="1:21" s="32" customFormat="1" ht="12.75" hidden="1">
      <c r="A234" s="132"/>
      <c r="B234" s="138" t="s">
        <v>7</v>
      </c>
      <c r="C234" s="135" t="s">
        <v>8</v>
      </c>
      <c r="D234" s="135"/>
      <c r="E234" s="136" t="s">
        <v>9</v>
      </c>
      <c r="F234" s="546">
        <v>610</v>
      </c>
      <c r="G234" s="546">
        <v>620</v>
      </c>
      <c r="H234" s="546">
        <v>630</v>
      </c>
      <c r="I234" s="546">
        <v>640</v>
      </c>
      <c r="J234" s="546" t="s">
        <v>10</v>
      </c>
      <c r="K234" s="140"/>
      <c r="L234" s="587"/>
      <c r="M234" s="546"/>
      <c r="N234" s="546"/>
      <c r="O234" s="546"/>
      <c r="P234" s="546"/>
      <c r="Q234" s="586"/>
      <c r="R234" s="12"/>
      <c r="S234" s="592"/>
      <c r="T234" s="5"/>
      <c r="U234" s="5"/>
    </row>
    <row r="235" spans="1:21" s="32" customFormat="1" ht="8.25" customHeight="1" hidden="1">
      <c r="A235" s="132"/>
      <c r="B235" s="138"/>
      <c r="C235" s="135"/>
      <c r="D235" s="135"/>
      <c r="E235" s="136"/>
      <c r="F235" s="546"/>
      <c r="G235" s="546"/>
      <c r="H235" s="546"/>
      <c r="I235" s="546"/>
      <c r="J235" s="546"/>
      <c r="K235" s="140"/>
      <c r="L235" s="587"/>
      <c r="M235" s="546"/>
      <c r="N235" s="546"/>
      <c r="O235" s="546"/>
      <c r="P235" s="546"/>
      <c r="Q235" s="586"/>
      <c r="R235" s="12"/>
      <c r="S235" s="593"/>
      <c r="T235" s="5"/>
      <c r="U235" s="5"/>
    </row>
    <row r="236" spans="1:19" ht="12.75" hidden="1">
      <c r="A236" s="14" t="e">
        <f>A215+1</f>
        <v>#REF!</v>
      </c>
      <c r="B236" s="58"/>
      <c r="C236" s="53"/>
      <c r="D236" s="68" t="s">
        <v>29</v>
      </c>
      <c r="E236" s="145" t="s">
        <v>80</v>
      </c>
      <c r="F236" s="64">
        <f>6468+F244</f>
        <v>6590</v>
      </c>
      <c r="G236" s="64">
        <f>2261+G244</f>
        <v>2304</v>
      </c>
      <c r="H236" s="69">
        <f>SUM(H237:H244)</f>
        <v>2929</v>
      </c>
      <c r="I236" s="64">
        <f>SUM(I237:I244)</f>
        <v>11</v>
      </c>
      <c r="J236" s="146">
        <f aca="true" t="shared" si="14" ref="J236:J244">SUM(F236:I236)</f>
        <v>11834</v>
      </c>
      <c r="K236" s="147"/>
      <c r="L236" s="63"/>
      <c r="M236" s="64"/>
      <c r="N236" s="64"/>
      <c r="O236" s="64"/>
      <c r="P236" s="64"/>
      <c r="Q236" s="62"/>
      <c r="R236" s="65"/>
      <c r="S236" s="67"/>
    </row>
    <row r="237" spans="1:19" ht="12.75" hidden="1">
      <c r="A237" s="14" t="e">
        <f aca="true" t="shared" si="15" ref="A237:A255">A236+1</f>
        <v>#REF!</v>
      </c>
      <c r="B237" s="58"/>
      <c r="C237" s="53"/>
      <c r="D237" s="20"/>
      <c r="E237" s="129" t="s">
        <v>57</v>
      </c>
      <c r="F237" s="37"/>
      <c r="G237" s="37"/>
      <c r="H237" s="38">
        <v>58</v>
      </c>
      <c r="I237" s="37"/>
      <c r="J237" s="37">
        <f t="shared" si="14"/>
        <v>58</v>
      </c>
      <c r="K237" s="112"/>
      <c r="L237" s="36"/>
      <c r="M237" s="37"/>
      <c r="N237" s="37"/>
      <c r="O237" s="37"/>
      <c r="P237" s="37"/>
      <c r="Q237" s="27"/>
      <c r="R237" s="28"/>
      <c r="S237" s="41"/>
    </row>
    <row r="238" spans="1:19" ht="12.75" hidden="1">
      <c r="A238" s="14" t="e">
        <f t="shared" si="15"/>
        <v>#REF!</v>
      </c>
      <c r="B238" s="58"/>
      <c r="C238" s="53"/>
      <c r="D238" s="20"/>
      <c r="E238" s="129" t="s">
        <v>13</v>
      </c>
      <c r="F238" s="37"/>
      <c r="G238" s="37"/>
      <c r="H238" s="38">
        <f>2314+12-H239</f>
        <v>2198</v>
      </c>
      <c r="I238" s="37"/>
      <c r="J238" s="37">
        <f t="shared" si="14"/>
        <v>2198</v>
      </c>
      <c r="K238" s="112"/>
      <c r="L238" s="36"/>
      <c r="M238" s="37"/>
      <c r="N238" s="37"/>
      <c r="O238" s="37"/>
      <c r="P238" s="37"/>
      <c r="Q238" s="27"/>
      <c r="R238" s="28"/>
      <c r="S238" s="41"/>
    </row>
    <row r="239" spans="1:19" ht="12.75" hidden="1">
      <c r="A239" s="14" t="e">
        <f t="shared" si="15"/>
        <v>#REF!</v>
      </c>
      <c r="B239" s="58"/>
      <c r="C239" s="53"/>
      <c r="D239" s="20"/>
      <c r="E239" s="129" t="s">
        <v>15</v>
      </c>
      <c r="F239" s="37"/>
      <c r="G239" s="37"/>
      <c r="H239" s="38">
        <v>128</v>
      </c>
      <c r="I239" s="37"/>
      <c r="J239" s="37">
        <f t="shared" si="14"/>
        <v>128</v>
      </c>
      <c r="K239" s="112"/>
      <c r="L239" s="36"/>
      <c r="M239" s="37"/>
      <c r="N239" s="37"/>
      <c r="O239" s="37"/>
      <c r="P239" s="37"/>
      <c r="Q239" s="27"/>
      <c r="R239" s="28"/>
      <c r="S239" s="41"/>
    </row>
    <row r="240" spans="1:19" ht="12.75" hidden="1">
      <c r="A240" s="14" t="e">
        <f t="shared" si="15"/>
        <v>#REF!</v>
      </c>
      <c r="B240" s="58"/>
      <c r="C240" s="53"/>
      <c r="D240" s="20"/>
      <c r="E240" s="129" t="s">
        <v>61</v>
      </c>
      <c r="F240" s="37"/>
      <c r="G240" s="37"/>
      <c r="H240" s="38">
        <v>70</v>
      </c>
      <c r="I240" s="37"/>
      <c r="J240" s="37">
        <f t="shared" si="14"/>
        <v>70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14</v>
      </c>
      <c r="F241" s="37"/>
      <c r="G241" s="37"/>
      <c r="H241" s="38">
        <v>210</v>
      </c>
      <c r="I241" s="37"/>
      <c r="J241" s="37">
        <f t="shared" si="14"/>
        <v>210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58</v>
      </c>
      <c r="F242" s="37"/>
      <c r="G242" s="37"/>
      <c r="H242" s="38">
        <v>265</v>
      </c>
      <c r="I242" s="37"/>
      <c r="J242" s="37">
        <f t="shared" si="14"/>
        <v>265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68</v>
      </c>
      <c r="F243" s="37"/>
      <c r="G243" s="37"/>
      <c r="H243" s="38"/>
      <c r="I243" s="37">
        <v>11</v>
      </c>
      <c r="J243" s="37">
        <f t="shared" si="14"/>
        <v>11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62</v>
      </c>
      <c r="F244" s="37">
        <v>122</v>
      </c>
      <c r="G244" s="37">
        <v>43</v>
      </c>
      <c r="H244" s="38"/>
      <c r="I244" s="37"/>
      <c r="J244" s="37">
        <f t="shared" si="14"/>
        <v>165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16</v>
      </c>
      <c r="F245" s="37"/>
      <c r="G245" s="37"/>
      <c r="H245" s="38"/>
      <c r="I245" s="37"/>
      <c r="J245" s="37"/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66</v>
      </c>
      <c r="F246" s="37"/>
      <c r="G246" s="37"/>
      <c r="H246" s="38"/>
      <c r="I246" s="37"/>
      <c r="J246" s="37">
        <f aca="true" t="shared" si="16" ref="J246:J255">SUM(F246:I246)</f>
        <v>0</v>
      </c>
      <c r="K246" s="112"/>
      <c r="L246" s="36"/>
      <c r="M246" s="37"/>
      <c r="N246" s="37"/>
      <c r="O246" s="37"/>
      <c r="P246" s="40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68" t="s">
        <v>31</v>
      </c>
      <c r="E247" s="145" t="s">
        <v>81</v>
      </c>
      <c r="F247" s="64">
        <v>5034</v>
      </c>
      <c r="G247" s="64">
        <v>1760</v>
      </c>
      <c r="H247" s="69">
        <f>SUM(H248:H253)</f>
        <v>2530</v>
      </c>
      <c r="I247" s="64"/>
      <c r="J247" s="64">
        <f t="shared" si="16"/>
        <v>9324</v>
      </c>
      <c r="K247" s="147"/>
      <c r="L247" s="63"/>
      <c r="M247" s="64"/>
      <c r="N247" s="64"/>
      <c r="O247" s="64"/>
      <c r="P247" s="64"/>
      <c r="Q247" s="62"/>
      <c r="R247" s="65"/>
      <c r="S247" s="67"/>
    </row>
    <row r="248" spans="1:19" ht="12.75" hidden="1">
      <c r="A248" s="14" t="e">
        <f t="shared" si="15"/>
        <v>#REF!</v>
      </c>
      <c r="B248" s="58"/>
      <c r="C248" s="53"/>
      <c r="D248" s="20"/>
      <c r="E248" s="129" t="s">
        <v>57</v>
      </c>
      <c r="F248" s="37"/>
      <c r="G248" s="37"/>
      <c r="H248" s="38">
        <v>109</v>
      </c>
      <c r="I248" s="37"/>
      <c r="J248" s="37">
        <f t="shared" si="16"/>
        <v>109</v>
      </c>
      <c r="K248" s="112"/>
      <c r="L248" s="36"/>
      <c r="M248" s="37"/>
      <c r="N248" s="37"/>
      <c r="O248" s="37"/>
      <c r="P248" s="37"/>
      <c r="Q248" s="27"/>
      <c r="R248" s="28"/>
      <c r="S248" s="41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13</v>
      </c>
      <c r="F249" s="37"/>
      <c r="G249" s="37"/>
      <c r="H249" s="38">
        <f>1801+12-H250</f>
        <v>1685</v>
      </c>
      <c r="I249" s="37"/>
      <c r="J249" s="37">
        <f t="shared" si="16"/>
        <v>1685</v>
      </c>
      <c r="K249" s="112"/>
      <c r="L249" s="36"/>
      <c r="M249" s="37"/>
      <c r="N249" s="37"/>
      <c r="O249" s="37"/>
      <c r="P249" s="37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20"/>
      <c r="E250" s="129" t="s">
        <v>15</v>
      </c>
      <c r="F250" s="37"/>
      <c r="G250" s="37"/>
      <c r="H250" s="38">
        <v>128</v>
      </c>
      <c r="I250" s="37"/>
      <c r="J250" s="37">
        <f t="shared" si="16"/>
        <v>128</v>
      </c>
      <c r="K250" s="112"/>
      <c r="L250" s="36"/>
      <c r="M250" s="37"/>
      <c r="N250" s="37"/>
      <c r="O250" s="37"/>
      <c r="P250" s="37"/>
      <c r="Q250" s="27"/>
      <c r="R250" s="28"/>
      <c r="S250" s="41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61</v>
      </c>
      <c r="F251" s="37"/>
      <c r="G251" s="37"/>
      <c r="H251" s="38">
        <v>150</v>
      </c>
      <c r="I251" s="37"/>
      <c r="J251" s="37">
        <f t="shared" si="16"/>
        <v>150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14</v>
      </c>
      <c r="F252" s="37"/>
      <c r="G252" s="37"/>
      <c r="H252" s="38">
        <v>188</v>
      </c>
      <c r="I252" s="37"/>
      <c r="J252" s="37">
        <f t="shared" si="16"/>
        <v>188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58</v>
      </c>
      <c r="F253" s="37"/>
      <c r="G253" s="37"/>
      <c r="H253" s="38">
        <v>270</v>
      </c>
      <c r="I253" s="37"/>
      <c r="J253" s="37">
        <f t="shared" si="16"/>
        <v>270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82</v>
      </c>
      <c r="F254" s="37"/>
      <c r="G254" s="37"/>
      <c r="H254" s="38"/>
      <c r="I254" s="37"/>
      <c r="J254" s="37">
        <f t="shared" si="16"/>
        <v>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66</v>
      </c>
      <c r="F255" s="37"/>
      <c r="G255" s="37"/>
      <c r="H255" s="38"/>
      <c r="I255" s="37"/>
      <c r="J255" s="37">
        <f t="shared" si="16"/>
        <v>0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>
      <c r="A256" s="14">
        <v>14</v>
      </c>
      <c r="B256" s="76" t="s">
        <v>103</v>
      </c>
      <c r="C256" s="76" t="s">
        <v>200</v>
      </c>
      <c r="D256" s="59" t="s">
        <v>104</v>
      </c>
      <c r="E256" s="125"/>
      <c r="F256" s="72">
        <v>27650</v>
      </c>
      <c r="G256" s="72">
        <v>10250</v>
      </c>
      <c r="H256" s="72">
        <v>15701</v>
      </c>
      <c r="I256" s="72"/>
      <c r="J256" s="72">
        <v>53601</v>
      </c>
      <c r="K256" s="148"/>
      <c r="L256" s="74"/>
      <c r="M256" s="72"/>
      <c r="N256" s="72"/>
      <c r="O256" s="72"/>
      <c r="P256" s="72"/>
      <c r="Q256" s="73"/>
      <c r="R256" s="70"/>
      <c r="S256" s="71"/>
    </row>
    <row r="257" spans="1:19" ht="12.75" hidden="1">
      <c r="A257" s="14">
        <f>A256+1</f>
        <v>15</v>
      </c>
      <c r="B257" s="58"/>
      <c r="C257" s="53"/>
      <c r="D257" s="20" t="s">
        <v>17</v>
      </c>
      <c r="E257" s="129" t="s">
        <v>83</v>
      </c>
      <c r="F257" s="37"/>
      <c r="G257" s="37"/>
      <c r="H257" s="38"/>
      <c r="I257" s="37"/>
      <c r="J257" s="37"/>
      <c r="K257" s="112"/>
      <c r="L257" s="36"/>
      <c r="M257" s="37"/>
      <c r="N257" s="37"/>
      <c r="O257" s="37"/>
      <c r="P257" s="37"/>
      <c r="Q257" s="27">
        <v>0</v>
      </c>
      <c r="R257" s="28"/>
      <c r="S257" s="41"/>
    </row>
    <row r="258" spans="1:19" ht="12.75" hidden="1">
      <c r="A258" s="14">
        <f>A257+1</f>
        <v>16</v>
      </c>
      <c r="B258" s="58"/>
      <c r="C258" s="53"/>
      <c r="D258" s="20" t="s">
        <v>19</v>
      </c>
      <c r="E258" s="129" t="s">
        <v>84</v>
      </c>
      <c r="F258" s="37"/>
      <c r="G258" s="37"/>
      <c r="H258" s="38"/>
      <c r="I258" s="37"/>
      <c r="J258" s="37"/>
      <c r="K258" s="112"/>
      <c r="L258" s="36"/>
      <c r="M258" s="37"/>
      <c r="N258" s="37"/>
      <c r="O258" s="37"/>
      <c r="P258" s="37"/>
      <c r="Q258" s="27">
        <v>0</v>
      </c>
      <c r="R258" s="28"/>
      <c r="S258" s="41"/>
    </row>
    <row r="259" spans="1:19" ht="12.75">
      <c r="A259" s="14">
        <v>15</v>
      </c>
      <c r="B259" s="58"/>
      <c r="C259" s="53"/>
      <c r="D259" s="20"/>
      <c r="E259" s="129" t="s">
        <v>13</v>
      </c>
      <c r="F259" s="37"/>
      <c r="G259" s="37"/>
      <c r="H259" s="38">
        <v>5101</v>
      </c>
      <c r="I259" s="38"/>
      <c r="J259" s="38"/>
      <c r="K259" s="112"/>
      <c r="L259" s="36"/>
      <c r="M259" s="37"/>
      <c r="N259" s="37"/>
      <c r="O259" s="37"/>
      <c r="P259" s="37"/>
      <c r="Q259" s="27"/>
      <c r="R259" s="28"/>
      <c r="S259" s="42"/>
    </row>
    <row r="260" spans="1:19" ht="12.75">
      <c r="A260" s="14">
        <v>16</v>
      </c>
      <c r="B260" s="58"/>
      <c r="C260" s="53"/>
      <c r="D260" s="20"/>
      <c r="E260" s="129" t="s">
        <v>325</v>
      </c>
      <c r="F260" s="37"/>
      <c r="G260" s="37"/>
      <c r="H260" s="38">
        <v>10600</v>
      </c>
      <c r="I260" s="38"/>
      <c r="J260" s="38"/>
      <c r="K260" s="112"/>
      <c r="L260" s="36"/>
      <c r="M260" s="37"/>
      <c r="N260" s="37"/>
      <c r="O260" s="37"/>
      <c r="P260" s="37"/>
      <c r="Q260" s="27"/>
      <c r="R260" s="28"/>
      <c r="S260" s="42"/>
    </row>
    <row r="261" spans="1:19" ht="12.75">
      <c r="A261" s="14">
        <v>18</v>
      </c>
      <c r="B261" s="76" t="s">
        <v>105</v>
      </c>
      <c r="C261" s="76" t="s">
        <v>56</v>
      </c>
      <c r="D261" s="59" t="s">
        <v>106</v>
      </c>
      <c r="E261" s="125"/>
      <c r="F261" s="72">
        <v>9150</v>
      </c>
      <c r="G261" s="72">
        <v>3200</v>
      </c>
      <c r="H261" s="72">
        <v>1075</v>
      </c>
      <c r="I261" s="72"/>
      <c r="J261" s="72">
        <f>SUM(F261:I261)</f>
        <v>13425</v>
      </c>
      <c r="K261" s="148"/>
      <c r="L261" s="74"/>
      <c r="M261" s="72"/>
      <c r="N261" s="72"/>
      <c r="O261" s="72"/>
      <c r="P261" s="72"/>
      <c r="Q261" s="73"/>
      <c r="R261" s="70"/>
      <c r="S261" s="71"/>
    </row>
    <row r="262" spans="1:19" ht="12.75" hidden="1">
      <c r="A262" s="14">
        <f>A261+1</f>
        <v>19</v>
      </c>
      <c r="B262" s="58"/>
      <c r="C262" s="76" t="s">
        <v>85</v>
      </c>
      <c r="D262" s="59" t="s">
        <v>86</v>
      </c>
      <c r="E262" s="125"/>
      <c r="F262" s="37"/>
      <c r="G262" s="37"/>
      <c r="H262" s="38"/>
      <c r="I262" s="37"/>
      <c r="J262" s="37"/>
      <c r="K262" s="148"/>
      <c r="L262" s="74"/>
      <c r="M262" s="72"/>
      <c r="N262" s="72"/>
      <c r="O262" s="72"/>
      <c r="P262" s="72"/>
      <c r="Q262" s="73"/>
      <c r="R262" s="70"/>
      <c r="S262" s="71"/>
    </row>
    <row r="263" spans="1:19" ht="12.75" hidden="1">
      <c r="A263" s="14">
        <f>A262+1</f>
        <v>20</v>
      </c>
      <c r="B263" s="58"/>
      <c r="C263" s="53"/>
      <c r="D263" s="20" t="s">
        <v>12</v>
      </c>
      <c r="E263" s="129" t="s">
        <v>87</v>
      </c>
      <c r="F263" s="37"/>
      <c r="G263" s="37"/>
      <c r="H263" s="38"/>
      <c r="I263" s="37"/>
      <c r="J263" s="37"/>
      <c r="K263" s="112"/>
      <c r="L263" s="36"/>
      <c r="M263" s="37"/>
      <c r="N263" s="37"/>
      <c r="O263" s="37"/>
      <c r="P263" s="37"/>
      <c r="Q263" s="27"/>
      <c r="R263" s="28"/>
      <c r="S263" s="41"/>
    </row>
    <row r="264" spans="1:19" ht="13.5" hidden="1" thickBot="1">
      <c r="A264" s="14">
        <f>A263+1</f>
        <v>21</v>
      </c>
      <c r="B264" s="58"/>
      <c r="C264" s="53"/>
      <c r="D264" s="20" t="s">
        <v>17</v>
      </c>
      <c r="E264" s="129" t="s">
        <v>88</v>
      </c>
      <c r="F264" s="37"/>
      <c r="G264" s="37"/>
      <c r="H264" s="38">
        <v>600</v>
      </c>
      <c r="I264" s="38"/>
      <c r="J264" s="38"/>
      <c r="K264" s="112"/>
      <c r="L264" s="36"/>
      <c r="M264" s="37"/>
      <c r="N264" s="37"/>
      <c r="O264" s="37"/>
      <c r="P264" s="37"/>
      <c r="Q264" s="27"/>
      <c r="R264" s="28"/>
      <c r="S264" s="30"/>
    </row>
    <row r="265" spans="1:21" s="32" customFormat="1" ht="12.75" hidden="1">
      <c r="A265" s="14"/>
      <c r="B265" s="58"/>
      <c r="C265" s="53"/>
      <c r="D265" s="20"/>
      <c r="E265" s="129"/>
      <c r="F265" s="37"/>
      <c r="G265" s="37"/>
      <c r="H265" s="38"/>
      <c r="I265" s="37"/>
      <c r="J265" s="37"/>
      <c r="K265" s="112"/>
      <c r="L265" s="39"/>
      <c r="M265" s="37"/>
      <c r="N265" s="37"/>
      <c r="O265" s="37"/>
      <c r="P265" s="37"/>
      <c r="Q265" s="27"/>
      <c r="R265" s="28"/>
      <c r="S265" s="35"/>
      <c r="T265" s="5"/>
      <c r="U265" s="5"/>
    </row>
    <row r="266" spans="1:21" s="32" customFormat="1" ht="12.75" hidden="1">
      <c r="A266" s="14"/>
      <c r="B266" s="58"/>
      <c r="C266" s="53"/>
      <c r="D266" s="20"/>
      <c r="E266" s="129"/>
      <c r="F266" s="37"/>
      <c r="G266" s="37"/>
      <c r="H266" s="38"/>
      <c r="I266" s="37"/>
      <c r="J266" s="37"/>
      <c r="K266" s="112"/>
      <c r="L266" s="39"/>
      <c r="M266" s="37"/>
      <c r="N266" s="37"/>
      <c r="O266" s="37"/>
      <c r="P266" s="37"/>
      <c r="Q266" s="27"/>
      <c r="R266" s="28"/>
      <c r="S266" s="35"/>
      <c r="T266" s="5"/>
      <c r="U266" s="5"/>
    </row>
    <row r="267" spans="1:21" s="32" customFormat="1" ht="12.75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  <c r="T267" s="5"/>
      <c r="U267" s="5"/>
    </row>
    <row r="268" spans="1:21" s="32" customFormat="1" ht="12.75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  <c r="T268" s="5"/>
      <c r="U268" s="5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2.25" customHeight="1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8.75" hidden="1">
      <c r="A278" s="14"/>
      <c r="B278" s="131" t="s">
        <v>0</v>
      </c>
      <c r="C278" s="53"/>
      <c r="D278" s="20"/>
      <c r="E278" s="141"/>
      <c r="F278" s="37"/>
      <c r="G278" s="37"/>
      <c r="H278" s="38"/>
      <c r="I278" s="37"/>
      <c r="J278" s="44"/>
      <c r="K278" s="113"/>
      <c r="L278" s="39"/>
      <c r="M278" s="37"/>
      <c r="N278" s="37"/>
      <c r="O278" s="44"/>
      <c r="P278" s="44"/>
      <c r="Q278" s="45"/>
      <c r="R278" s="33"/>
      <c r="S278" s="278"/>
      <c r="T278" s="5"/>
      <c r="U278" s="5"/>
    </row>
    <row r="279" spans="1:21" s="32" customFormat="1" ht="2.25" customHeight="1" hidden="1">
      <c r="A279" s="14"/>
      <c r="B279" s="58"/>
      <c r="C279" s="53"/>
      <c r="D279" s="20"/>
      <c r="E279" s="129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78"/>
      <c r="T279" s="5"/>
      <c r="U279" s="5"/>
    </row>
    <row r="280" spans="1:21" s="32" customFormat="1" ht="13.5" customHeight="1" hidden="1">
      <c r="A280" s="588" t="s">
        <v>1</v>
      </c>
      <c r="B280" s="589"/>
      <c r="C280" s="589"/>
      <c r="D280" s="589"/>
      <c r="E280" s="589"/>
      <c r="F280" s="589"/>
      <c r="G280" s="589"/>
      <c r="H280" s="589"/>
      <c r="I280" s="589"/>
      <c r="J280" s="589"/>
      <c r="K280" s="590"/>
      <c r="L280" s="114"/>
      <c r="M280" s="115"/>
      <c r="N280" s="115"/>
      <c r="O280" s="115"/>
      <c r="P280" s="115"/>
      <c r="Q280" s="116"/>
      <c r="R280" s="9"/>
      <c r="S280" s="591"/>
      <c r="T280" s="5"/>
      <c r="U280" s="5"/>
    </row>
    <row r="281" spans="1:21" s="32" customFormat="1" ht="15" customHeight="1" hidden="1">
      <c r="A281" s="132"/>
      <c r="B281" s="133"/>
      <c r="C281" s="134"/>
      <c r="D281" s="135"/>
      <c r="E281" s="136"/>
      <c r="F281" s="594" t="s">
        <v>2</v>
      </c>
      <c r="G281" s="594"/>
      <c r="H281" s="594"/>
      <c r="I281" s="594"/>
      <c r="J281" s="594"/>
      <c r="K281" s="137"/>
      <c r="L281" s="595"/>
      <c r="M281" s="594"/>
      <c r="N281" s="594"/>
      <c r="O281" s="594"/>
      <c r="P281" s="594"/>
      <c r="Q281" s="596"/>
      <c r="R281" s="10"/>
      <c r="S281" s="592"/>
      <c r="T281" s="5"/>
      <c r="U281" s="5"/>
    </row>
    <row r="282" spans="1:21" s="32" customFormat="1" ht="12.75" hidden="1">
      <c r="A282" s="132"/>
      <c r="B282" s="138" t="s">
        <v>4</v>
      </c>
      <c r="C282" s="135" t="s">
        <v>5</v>
      </c>
      <c r="D282" s="597" t="s">
        <v>6</v>
      </c>
      <c r="E282" s="598"/>
      <c r="F282" s="598"/>
      <c r="G282" s="598"/>
      <c r="H282" s="598"/>
      <c r="I282" s="598"/>
      <c r="J282" s="598"/>
      <c r="K282" s="139"/>
      <c r="L282" s="599"/>
      <c r="M282" s="600"/>
      <c r="N282" s="600"/>
      <c r="O282" s="600"/>
      <c r="P282" s="600"/>
      <c r="Q282" s="601"/>
      <c r="R282" s="11"/>
      <c r="S282" s="592"/>
      <c r="T282" s="5"/>
      <c r="U282" s="5"/>
    </row>
    <row r="283" spans="1:21" s="32" customFormat="1" ht="12.75" hidden="1">
      <c r="A283" s="132"/>
      <c r="B283" s="138" t="s">
        <v>7</v>
      </c>
      <c r="C283" s="135" t="s">
        <v>8</v>
      </c>
      <c r="D283" s="135"/>
      <c r="E283" s="136" t="s">
        <v>9</v>
      </c>
      <c r="F283" s="546">
        <v>610</v>
      </c>
      <c r="G283" s="546">
        <v>620</v>
      </c>
      <c r="H283" s="546">
        <v>630</v>
      </c>
      <c r="I283" s="546">
        <v>640</v>
      </c>
      <c r="J283" s="546" t="s">
        <v>10</v>
      </c>
      <c r="K283" s="140"/>
      <c r="L283" s="587"/>
      <c r="M283" s="546"/>
      <c r="N283" s="546"/>
      <c r="O283" s="546"/>
      <c r="P283" s="546"/>
      <c r="Q283" s="586"/>
      <c r="R283" s="12"/>
      <c r="S283" s="592"/>
      <c r="T283" s="5"/>
      <c r="U283" s="5"/>
    </row>
    <row r="284" spans="1:21" s="32" customFormat="1" ht="13.5" hidden="1" thickBot="1">
      <c r="A284" s="132"/>
      <c r="B284" s="138"/>
      <c r="C284" s="135"/>
      <c r="D284" s="135"/>
      <c r="E284" s="136"/>
      <c r="F284" s="546"/>
      <c r="G284" s="546"/>
      <c r="H284" s="546"/>
      <c r="I284" s="546"/>
      <c r="J284" s="546"/>
      <c r="K284" s="140"/>
      <c r="L284" s="587"/>
      <c r="M284" s="546"/>
      <c r="N284" s="546"/>
      <c r="O284" s="546"/>
      <c r="P284" s="546"/>
      <c r="Q284" s="586"/>
      <c r="R284" s="12"/>
      <c r="S284" s="593"/>
      <c r="T284" s="5"/>
      <c r="U284" s="5"/>
    </row>
    <row r="285" spans="1:19" ht="12.75" hidden="1">
      <c r="A285" s="14">
        <f>A264+1</f>
        <v>22</v>
      </c>
      <c r="B285" s="56">
        <v>3</v>
      </c>
      <c r="C285" s="122" t="s">
        <v>89</v>
      </c>
      <c r="D285" s="123"/>
      <c r="E285" s="123"/>
      <c r="F285" s="78" t="e">
        <f>F286+F292+#REF!+F295</f>
        <v>#REF!</v>
      </c>
      <c r="G285" s="78" t="e">
        <f>G286+G292+#REF!+G295</f>
        <v>#REF!</v>
      </c>
      <c r="H285" s="78" t="e">
        <f>H286+H292+#REF!+H295</f>
        <v>#REF!</v>
      </c>
      <c r="I285" s="78" t="e">
        <f>I286+I292+#REF!+I295+#REF!+#REF!</f>
        <v>#REF!</v>
      </c>
      <c r="J285" s="78" t="e">
        <f>SUM(F285:I285)</f>
        <v>#REF!</v>
      </c>
      <c r="K285" s="144"/>
      <c r="L285" s="79"/>
      <c r="M285" s="78"/>
      <c r="N285" s="78"/>
      <c r="O285" s="78"/>
      <c r="P285" s="78"/>
      <c r="Q285" s="57"/>
      <c r="R285" s="15"/>
      <c r="S285" s="75"/>
    </row>
    <row r="286" spans="1:19" ht="12.75" hidden="1">
      <c r="A286" s="14">
        <f>A285+1</f>
        <v>23</v>
      </c>
      <c r="B286" s="58"/>
      <c r="C286" s="76" t="s">
        <v>90</v>
      </c>
      <c r="D286" s="59" t="s">
        <v>91</v>
      </c>
      <c r="E286" s="125"/>
      <c r="F286" s="72">
        <f>F287</f>
        <v>180</v>
      </c>
      <c r="G286" s="72">
        <f>G287</f>
        <v>63</v>
      </c>
      <c r="H286" s="72">
        <f>H287</f>
        <v>20</v>
      </c>
      <c r="I286" s="72"/>
      <c r="J286" s="72">
        <f>SUM(F286:I286)</f>
        <v>263</v>
      </c>
      <c r="K286" s="148"/>
      <c r="L286" s="74"/>
      <c r="M286" s="72"/>
      <c r="N286" s="72"/>
      <c r="O286" s="72"/>
      <c r="P286" s="72"/>
      <c r="Q286" s="73"/>
      <c r="R286" s="70"/>
      <c r="S286" s="71"/>
    </row>
    <row r="287" spans="1:19" ht="12.75" hidden="1">
      <c r="A287" s="14">
        <f>A286+1</f>
        <v>24</v>
      </c>
      <c r="B287" s="58"/>
      <c r="C287" s="53"/>
      <c r="D287" s="20" t="s">
        <v>12</v>
      </c>
      <c r="E287" s="127" t="s">
        <v>92</v>
      </c>
      <c r="F287" s="50">
        <v>180</v>
      </c>
      <c r="G287" s="50">
        <v>63</v>
      </c>
      <c r="H287" s="77">
        <v>20</v>
      </c>
      <c r="I287" s="50"/>
      <c r="J287" s="37">
        <f>SUM(F287:I287)</f>
        <v>263</v>
      </c>
      <c r="K287" s="112"/>
      <c r="L287" s="49"/>
      <c r="M287" s="50"/>
      <c r="N287" s="50"/>
      <c r="O287" s="50"/>
      <c r="P287" s="50"/>
      <c r="Q287" s="60"/>
      <c r="R287" s="48"/>
      <c r="S287" s="41"/>
    </row>
    <row r="288" spans="1:19" ht="12.75">
      <c r="A288" s="14">
        <v>19</v>
      </c>
      <c r="B288" s="58"/>
      <c r="C288" s="53"/>
      <c r="D288" s="20"/>
      <c r="E288" s="129" t="s">
        <v>13</v>
      </c>
      <c r="F288" s="50"/>
      <c r="G288" s="50"/>
      <c r="H288" s="38">
        <v>1075</v>
      </c>
      <c r="I288" s="37" t="s">
        <v>124</v>
      </c>
      <c r="J288" s="37" t="s">
        <v>124</v>
      </c>
      <c r="K288" s="112"/>
      <c r="L288" s="49"/>
      <c r="M288" s="50"/>
      <c r="N288" s="50"/>
      <c r="O288" s="50"/>
      <c r="P288" s="50"/>
      <c r="Q288" s="60"/>
      <c r="R288" s="48"/>
      <c r="S288" s="42"/>
    </row>
    <row r="289" spans="1:19" ht="12.75">
      <c r="A289" s="14"/>
      <c r="B289" s="58"/>
      <c r="C289" s="53"/>
      <c r="D289" s="20"/>
      <c r="E289" s="129"/>
      <c r="F289" s="50"/>
      <c r="G289" s="50"/>
      <c r="H289" s="38"/>
      <c r="I289" s="37"/>
      <c r="J289" s="37"/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/>
      <c r="B290" s="76" t="s">
        <v>343</v>
      </c>
      <c r="C290" s="53"/>
      <c r="D290" s="20"/>
      <c r="E290" s="354" t="s">
        <v>342</v>
      </c>
      <c r="F290" s="50">
        <v>3435</v>
      </c>
      <c r="G290" s="50">
        <v>1206</v>
      </c>
      <c r="H290" s="38"/>
      <c r="I290" s="37"/>
      <c r="J290" s="50">
        <v>4641</v>
      </c>
      <c r="K290" s="112"/>
      <c r="L290" s="49"/>
      <c r="M290" s="50"/>
      <c r="N290" s="50"/>
      <c r="O290" s="50"/>
      <c r="P290" s="50"/>
      <c r="Q290" s="60"/>
      <c r="R290" s="48"/>
      <c r="S290" s="42" t="s">
        <v>124</v>
      </c>
    </row>
    <row r="291" spans="1:19" ht="12.75">
      <c r="A291" s="14">
        <v>21</v>
      </c>
      <c r="B291" s="156" t="s">
        <v>107</v>
      </c>
      <c r="C291" s="151" t="s">
        <v>108</v>
      </c>
      <c r="D291" s="158"/>
      <c r="E291" s="158"/>
      <c r="F291" s="153" t="e">
        <f>'8 Vzdelávanie-návrh2014'!F291/30.126*1000</f>
        <v>#VALUE!</v>
      </c>
      <c r="G291" s="153">
        <f>'8 Vzdelávanie-návrh2014'!G291/30.126*1000</f>
        <v>0</v>
      </c>
      <c r="H291" s="153">
        <f>'8 Vzdelávanie-návrh2014'!H291/30.126*1000</f>
        <v>0</v>
      </c>
      <c r="I291" s="153">
        <f>'8 Vzdelávanie-návrh2014'!I291/30.126*1000</f>
        <v>0</v>
      </c>
      <c r="J291" s="153" t="s">
        <v>124</v>
      </c>
      <c r="K291" s="144"/>
      <c r="L291" s="79"/>
      <c r="M291" s="153"/>
      <c r="N291" s="153"/>
      <c r="O291" s="153"/>
      <c r="P291" s="153"/>
      <c r="Q291" s="154"/>
      <c r="R291" s="15"/>
      <c r="S291" s="157">
        <v>2407</v>
      </c>
    </row>
    <row r="292" spans="1:19" ht="12.75">
      <c r="A292" s="14">
        <v>22</v>
      </c>
      <c r="B292" s="76" t="s">
        <v>109</v>
      </c>
      <c r="C292" s="76" t="s">
        <v>225</v>
      </c>
      <c r="D292" s="59" t="s">
        <v>204</v>
      </c>
      <c r="E292" s="125"/>
      <c r="F292" s="16">
        <v>0</v>
      </c>
      <c r="G292" s="16">
        <v>0</v>
      </c>
      <c r="H292" s="16">
        <v>2407</v>
      </c>
      <c r="I292" s="16">
        <f>'8 Vzdelávanie-návrh2014'!I292/30.126*1000</f>
        <v>0</v>
      </c>
      <c r="J292" s="16">
        <v>2407</v>
      </c>
      <c r="K292" s="126"/>
      <c r="L292" s="51"/>
      <c r="M292" s="16"/>
      <c r="N292" s="16"/>
      <c r="O292" s="16"/>
      <c r="P292" s="16"/>
      <c r="Q292" s="17"/>
      <c r="R292" s="18"/>
      <c r="S292" s="52" t="s">
        <v>124</v>
      </c>
    </row>
    <row r="293" spans="1:19" ht="12.75">
      <c r="A293" s="14">
        <v>23</v>
      </c>
      <c r="B293" s="58"/>
      <c r="C293" s="53"/>
      <c r="D293" s="20"/>
      <c r="E293" s="129" t="s">
        <v>223</v>
      </c>
      <c r="F293" s="37"/>
      <c r="G293" s="37"/>
      <c r="H293" s="38">
        <v>2407</v>
      </c>
      <c r="I293" s="38"/>
      <c r="J293" s="38"/>
      <c r="K293" s="112"/>
      <c r="L293" s="36"/>
      <c r="M293" s="37"/>
      <c r="N293" s="37"/>
      <c r="O293" s="37"/>
      <c r="P293" s="37"/>
      <c r="Q293" s="27"/>
      <c r="R293" s="28"/>
      <c r="S293" s="41"/>
    </row>
    <row r="294" spans="1:19" ht="12.75">
      <c r="A294" s="14">
        <v>24</v>
      </c>
      <c r="B294" s="58"/>
      <c r="C294" s="53"/>
      <c r="D294" s="20"/>
      <c r="E294" s="129" t="s">
        <v>224</v>
      </c>
      <c r="F294" s="37"/>
      <c r="G294" s="37"/>
      <c r="H294" s="38"/>
      <c r="I294" s="38"/>
      <c r="J294" s="38"/>
      <c r="K294" s="112"/>
      <c r="L294" s="36"/>
      <c r="M294" s="37"/>
      <c r="N294" s="37"/>
      <c r="O294" s="37"/>
      <c r="P294" s="37"/>
      <c r="Q294" s="27"/>
      <c r="R294" s="28"/>
      <c r="S294" s="41"/>
    </row>
    <row r="295" spans="1:19" ht="12.75">
      <c r="A295" s="14">
        <v>26</v>
      </c>
      <c r="B295" s="76" t="s">
        <v>110</v>
      </c>
      <c r="C295" s="76" t="s">
        <v>226</v>
      </c>
      <c r="D295" s="59" t="s">
        <v>227</v>
      </c>
      <c r="E295" s="125"/>
      <c r="F295" s="16">
        <v>0</v>
      </c>
      <c r="G295" s="16">
        <v>0</v>
      </c>
      <c r="H295" s="16"/>
      <c r="I295" s="16"/>
      <c r="J295" s="16">
        <v>0</v>
      </c>
      <c r="K295" s="126"/>
      <c r="L295" s="51"/>
      <c r="M295" s="16"/>
      <c r="N295" s="16"/>
      <c r="O295" s="16"/>
      <c r="P295" s="16"/>
      <c r="Q295" s="17"/>
      <c r="R295" s="18"/>
      <c r="S295" s="71"/>
    </row>
    <row r="296" spans="1:19" ht="12.75">
      <c r="A296" s="14">
        <v>27</v>
      </c>
      <c r="B296" s="76" t="s">
        <v>111</v>
      </c>
      <c r="C296" s="76" t="s">
        <v>226</v>
      </c>
      <c r="D296" s="59" t="s">
        <v>228</v>
      </c>
      <c r="E296" s="125"/>
      <c r="F296" s="16">
        <v>0</v>
      </c>
      <c r="G296" s="16">
        <v>0</v>
      </c>
      <c r="H296" s="16"/>
      <c r="I296" s="16"/>
      <c r="J296" s="16">
        <v>0</v>
      </c>
      <c r="K296" s="126"/>
      <c r="L296" s="51"/>
      <c r="M296" s="16"/>
      <c r="N296" s="16"/>
      <c r="O296" s="16"/>
      <c r="P296" s="16"/>
      <c r="Q296" s="17"/>
      <c r="R296" s="18"/>
      <c r="S296" s="71">
        <v>0</v>
      </c>
    </row>
    <row r="297" spans="1:19" ht="12.75">
      <c r="A297" s="14">
        <v>28</v>
      </c>
      <c r="B297" s="76" t="s">
        <v>344</v>
      </c>
      <c r="C297" s="76" t="s">
        <v>226</v>
      </c>
      <c r="D297" s="59" t="s">
        <v>345</v>
      </c>
      <c r="E297" s="125"/>
      <c r="F297" s="16">
        <v>4560</v>
      </c>
      <c r="G297" s="16">
        <v>1595</v>
      </c>
      <c r="H297" s="16">
        <v>5035</v>
      </c>
      <c r="I297" s="16"/>
      <c r="J297" s="16">
        <v>11190</v>
      </c>
      <c r="K297" s="126"/>
      <c r="L297" s="51"/>
      <c r="M297" s="16"/>
      <c r="N297" s="16"/>
      <c r="O297" s="16"/>
      <c r="P297" s="16"/>
      <c r="Q297" s="17"/>
      <c r="R297" s="18"/>
      <c r="S297" s="71">
        <v>11190</v>
      </c>
    </row>
    <row r="298" spans="1:19" ht="12.75">
      <c r="A298" s="14">
        <v>29</v>
      </c>
      <c r="B298" s="156" t="s">
        <v>113</v>
      </c>
      <c r="C298" s="151" t="s">
        <v>299</v>
      </c>
      <c r="D298" s="158"/>
      <c r="E298" s="158"/>
      <c r="F298" s="153" t="s">
        <v>124</v>
      </c>
      <c r="G298" s="153" t="s">
        <v>124</v>
      </c>
      <c r="H298" s="153">
        <v>8627</v>
      </c>
      <c r="I298" s="153"/>
      <c r="J298" s="153">
        <v>8627</v>
      </c>
      <c r="K298" s="144"/>
      <c r="L298" s="79"/>
      <c r="M298" s="153"/>
      <c r="N298" s="153"/>
      <c r="O298" s="153"/>
      <c r="P298" s="153"/>
      <c r="Q298" s="154"/>
      <c r="R298" s="15"/>
      <c r="S298" s="157">
        <v>8627</v>
      </c>
    </row>
    <row r="299" spans="1:19" ht="12.75">
      <c r="A299" s="14">
        <v>30</v>
      </c>
      <c r="B299" s="58"/>
      <c r="C299" s="53" t="s">
        <v>124</v>
      </c>
      <c r="D299" s="20"/>
      <c r="E299" s="354" t="s">
        <v>353</v>
      </c>
      <c r="F299" s="37"/>
      <c r="G299" s="37"/>
      <c r="H299" s="38">
        <v>2550</v>
      </c>
      <c r="I299" s="38"/>
      <c r="J299" s="38" t="s">
        <v>124</v>
      </c>
      <c r="K299" s="112"/>
      <c r="L299" s="36"/>
      <c r="M299" s="37"/>
      <c r="N299" s="37"/>
      <c r="O299" s="37"/>
      <c r="P299" s="37"/>
      <c r="Q299" s="27"/>
      <c r="R299" s="28"/>
      <c r="S299" s="41" t="str">
        <f>J299</f>
        <v> </v>
      </c>
    </row>
    <row r="300" spans="1:19" ht="12.75">
      <c r="A300" s="14"/>
      <c r="B300" s="58"/>
      <c r="C300" s="53"/>
      <c r="D300" s="20"/>
      <c r="E300" s="354" t="s">
        <v>354</v>
      </c>
      <c r="F300" s="37"/>
      <c r="G300" s="37"/>
      <c r="H300" s="38">
        <v>420</v>
      </c>
      <c r="I300" s="38"/>
      <c r="J300" s="38"/>
      <c r="K300" s="112"/>
      <c r="L300" s="36"/>
      <c r="M300" s="37"/>
      <c r="N300" s="37"/>
      <c r="O300" s="37"/>
      <c r="P300" s="37"/>
      <c r="Q300" s="27"/>
      <c r="R300" s="28"/>
      <c r="S300" s="41"/>
    </row>
    <row r="301" spans="1:19" ht="12.75">
      <c r="A301" s="14">
        <v>31</v>
      </c>
      <c r="B301" s="58"/>
      <c r="C301" s="53"/>
      <c r="D301" s="20"/>
      <c r="E301" s="354" t="s">
        <v>346</v>
      </c>
      <c r="F301" s="37"/>
      <c r="G301" s="37"/>
      <c r="H301" s="38">
        <v>4477</v>
      </c>
      <c r="I301" s="37"/>
      <c r="J301" s="37" t="s">
        <v>124</v>
      </c>
      <c r="K301" s="112"/>
      <c r="L301" s="36"/>
      <c r="M301" s="37"/>
      <c r="N301" s="37"/>
      <c r="O301" s="37"/>
      <c r="P301" s="37"/>
      <c r="Q301" s="27"/>
      <c r="R301" s="28"/>
      <c r="S301" s="41" t="s">
        <v>124</v>
      </c>
    </row>
    <row r="302" spans="1:19" ht="12.75">
      <c r="A302" s="14">
        <v>32</v>
      </c>
      <c r="B302" s="58"/>
      <c r="C302" s="53"/>
      <c r="D302" s="20"/>
      <c r="E302" s="354" t="s">
        <v>310</v>
      </c>
      <c r="F302" s="37"/>
      <c r="G302" s="37"/>
      <c r="H302" s="364">
        <v>900</v>
      </c>
      <c r="I302" s="37"/>
      <c r="J302" s="37" t="s">
        <v>124</v>
      </c>
      <c r="K302" s="112"/>
      <c r="L302" s="36"/>
      <c r="M302" s="37"/>
      <c r="N302" s="37"/>
      <c r="O302" s="37"/>
      <c r="P302" s="37"/>
      <c r="Q302" s="27"/>
      <c r="R302" s="28"/>
      <c r="S302" s="41"/>
    </row>
    <row r="303" spans="1:19" ht="12.75">
      <c r="A303" s="14">
        <v>33</v>
      </c>
      <c r="B303" s="58"/>
      <c r="C303" s="53"/>
      <c r="D303" s="20"/>
      <c r="E303" s="354" t="s">
        <v>324</v>
      </c>
      <c r="F303" s="37" t="s">
        <v>124</v>
      </c>
      <c r="G303" s="37" t="s">
        <v>124</v>
      </c>
      <c r="H303" s="364">
        <v>280</v>
      </c>
      <c r="I303" s="37"/>
      <c r="J303" s="37" t="s">
        <v>124</v>
      </c>
      <c r="K303" s="112"/>
      <c r="L303" s="36"/>
      <c r="M303" s="37"/>
      <c r="N303" s="37"/>
      <c r="O303" s="37"/>
      <c r="P303" s="37"/>
      <c r="Q303" s="27"/>
      <c r="R303" s="28"/>
      <c r="S303" s="41"/>
    </row>
    <row r="304" spans="1:19" ht="12.75">
      <c r="A304" s="14">
        <v>35</v>
      </c>
      <c r="B304" s="156" t="s">
        <v>114</v>
      </c>
      <c r="C304" s="151" t="s">
        <v>331</v>
      </c>
      <c r="D304" s="158"/>
      <c r="E304" s="158"/>
      <c r="F304" s="153">
        <v>0</v>
      </c>
      <c r="G304" s="153">
        <v>0</v>
      </c>
      <c r="H304" s="153">
        <v>7500</v>
      </c>
      <c r="I304" s="153">
        <v>0</v>
      </c>
      <c r="J304" s="153">
        <v>7500</v>
      </c>
      <c r="K304" s="144"/>
      <c r="L304" s="79"/>
      <c r="M304" s="153"/>
      <c r="N304" s="153"/>
      <c r="O304" s="153"/>
      <c r="P304" s="153"/>
      <c r="Q304" s="154"/>
      <c r="R304" s="15"/>
      <c r="S304" s="157">
        <v>7500</v>
      </c>
    </row>
    <row r="305" spans="1:19" ht="12.75">
      <c r="A305" s="14">
        <v>36</v>
      </c>
      <c r="B305" s="76" t="s">
        <v>124</v>
      </c>
      <c r="C305" s="76" t="s">
        <v>56</v>
      </c>
      <c r="D305" s="59" t="s">
        <v>300</v>
      </c>
      <c r="E305" s="125" t="s">
        <v>124</v>
      </c>
      <c r="F305" s="16">
        <v>0</v>
      </c>
      <c r="G305" s="16">
        <v>0</v>
      </c>
      <c r="H305" s="16" t="s">
        <v>124</v>
      </c>
      <c r="I305" s="16">
        <v>0</v>
      </c>
      <c r="J305" s="16" t="s">
        <v>124</v>
      </c>
      <c r="K305" s="126"/>
      <c r="L305" s="51"/>
      <c r="M305" s="16"/>
      <c r="N305" s="16"/>
      <c r="O305" s="16"/>
      <c r="P305" s="16"/>
      <c r="Q305" s="16"/>
      <c r="R305" s="18"/>
      <c r="S305" s="16"/>
    </row>
    <row r="306" spans="1:19" ht="12.75">
      <c r="A306" s="14">
        <v>37</v>
      </c>
      <c r="B306" s="76" t="s">
        <v>115</v>
      </c>
      <c r="C306" s="53"/>
      <c r="D306" s="20"/>
      <c r="E306" s="365" t="s">
        <v>363</v>
      </c>
      <c r="F306" s="37"/>
      <c r="G306" s="37"/>
      <c r="H306" s="38">
        <v>5000</v>
      </c>
      <c r="I306" s="37"/>
      <c r="J306" s="37">
        <v>0</v>
      </c>
      <c r="K306" s="149"/>
      <c r="L306" s="29"/>
      <c r="M306" s="37"/>
      <c r="N306" s="37"/>
      <c r="O306" s="37"/>
      <c r="P306" s="37"/>
      <c r="Q306" s="37"/>
      <c r="R306" s="28"/>
      <c r="S306" s="37"/>
    </row>
    <row r="307" spans="1:19" ht="12.75">
      <c r="A307" s="14">
        <v>38</v>
      </c>
      <c r="B307" s="76" t="s">
        <v>308</v>
      </c>
      <c r="C307" s="53"/>
      <c r="D307" s="20"/>
      <c r="E307" s="365" t="s">
        <v>364</v>
      </c>
      <c r="F307" s="37"/>
      <c r="G307" s="37"/>
      <c r="H307" s="38">
        <v>2500</v>
      </c>
      <c r="I307" s="37"/>
      <c r="J307" s="37"/>
      <c r="K307" s="149"/>
      <c r="L307" s="29"/>
      <c r="M307" s="37"/>
      <c r="N307" s="37"/>
      <c r="O307" s="37"/>
      <c r="P307" s="37"/>
      <c r="Q307" s="37"/>
      <c r="R307" s="28"/>
      <c r="S307" s="37"/>
    </row>
    <row r="308" spans="1:19" ht="12.75">
      <c r="A308" s="14">
        <v>39</v>
      </c>
      <c r="B308" s="76" t="s">
        <v>309</v>
      </c>
      <c r="C308" s="53"/>
      <c r="D308" s="20"/>
      <c r="E308" s="365" t="s">
        <v>124</v>
      </c>
      <c r="F308" s="37"/>
      <c r="G308" s="37"/>
      <c r="H308" s="38"/>
      <c r="I308" s="37"/>
      <c r="J308" s="37" t="s">
        <v>124</v>
      </c>
      <c r="K308" s="149"/>
      <c r="L308" s="29"/>
      <c r="M308" s="37"/>
      <c r="N308" s="37"/>
      <c r="O308" s="37"/>
      <c r="P308" s="37"/>
      <c r="Q308" s="37"/>
      <c r="R308" s="28"/>
      <c r="S308" s="37"/>
    </row>
    <row r="309" spans="1:19" ht="12.75">
      <c r="A309" s="14">
        <v>40</v>
      </c>
      <c r="B309" s="391" t="s">
        <v>124</v>
      </c>
      <c r="C309" s="385" t="s">
        <v>350</v>
      </c>
      <c r="D309" s="478"/>
      <c r="E309" s="478"/>
      <c r="F309" s="37"/>
      <c r="G309" s="37"/>
      <c r="H309" s="38"/>
      <c r="I309" s="37"/>
      <c r="J309" s="37"/>
      <c r="K309" s="149"/>
      <c r="L309" s="29"/>
      <c r="M309" s="37"/>
      <c r="N309" s="37"/>
      <c r="O309" s="37"/>
      <c r="P309" s="37">
        <v>54557</v>
      </c>
      <c r="Q309" s="112">
        <v>54557</v>
      </c>
      <c r="R309" s="28"/>
      <c r="S309" s="37">
        <v>54557</v>
      </c>
    </row>
    <row r="310" spans="1:19" ht="12.75">
      <c r="A310" s="14">
        <v>41</v>
      </c>
      <c r="B310" s="391" t="s">
        <v>124</v>
      </c>
      <c r="C310" s="487" t="s">
        <v>124</v>
      </c>
      <c r="D310" s="478"/>
      <c r="E310" s="401" t="s">
        <v>327</v>
      </c>
      <c r="F310" s="37"/>
      <c r="G310" s="37"/>
      <c r="H310" s="38" t="s">
        <v>124</v>
      </c>
      <c r="I310" s="37"/>
      <c r="J310" s="37"/>
      <c r="K310" s="149"/>
      <c r="L310" s="29"/>
      <c r="M310" s="37"/>
      <c r="N310" s="37"/>
      <c r="O310" s="37"/>
      <c r="P310" s="37"/>
      <c r="Q310" s="112"/>
      <c r="R310" s="28"/>
      <c r="S310" s="37"/>
    </row>
    <row r="311" spans="1:19" ht="12.75">
      <c r="A311" s="14">
        <v>42</v>
      </c>
      <c r="B311" s="156" t="s">
        <v>202</v>
      </c>
      <c r="C311" s="151" t="s">
        <v>203</v>
      </c>
      <c r="D311" s="158"/>
      <c r="E311" s="158"/>
      <c r="F311" s="153">
        <v>0</v>
      </c>
      <c r="G311" s="153">
        <v>0</v>
      </c>
      <c r="H311" s="153"/>
      <c r="I311" s="153"/>
      <c r="J311" s="153"/>
      <c r="K311" s="144"/>
      <c r="L311" s="79"/>
      <c r="M311" s="153"/>
      <c r="N311" s="153"/>
      <c r="O311" s="153"/>
      <c r="P311" s="153" t="s">
        <v>124</v>
      </c>
      <c r="Q311" s="154"/>
      <c r="R311" s="15"/>
      <c r="S311" s="157">
        <v>5881</v>
      </c>
    </row>
    <row r="312" spans="1:19" ht="12.75">
      <c r="A312" s="346">
        <v>43</v>
      </c>
      <c r="B312" s="526" t="s">
        <v>205</v>
      </c>
      <c r="C312" s="526"/>
      <c r="D312" s="527"/>
      <c r="E312" s="528" t="s">
        <v>222</v>
      </c>
      <c r="F312" s="529">
        <v>0</v>
      </c>
      <c r="G312" s="529">
        <v>0</v>
      </c>
      <c r="H312" s="529">
        <v>5881</v>
      </c>
      <c r="I312" s="529"/>
      <c r="J312" s="529">
        <v>5881</v>
      </c>
      <c r="K312" s="530"/>
      <c r="L312" s="531"/>
      <c r="M312" s="529"/>
      <c r="N312" s="529"/>
      <c r="O312" s="529"/>
      <c r="P312" s="529"/>
      <c r="Q312" s="532"/>
      <c r="R312" s="18"/>
      <c r="S312" s="19" t="s">
        <v>124</v>
      </c>
    </row>
    <row r="313" spans="1:20" ht="12.75">
      <c r="A313" s="353">
        <v>44</v>
      </c>
      <c r="B313" s="58"/>
      <c r="C313" s="53" t="s">
        <v>221</v>
      </c>
      <c r="D313" s="20"/>
      <c r="E313" s="365" t="s">
        <v>112</v>
      </c>
      <c r="F313" s="37"/>
      <c r="G313" s="37"/>
      <c r="H313" s="38">
        <v>2800</v>
      </c>
      <c r="I313" s="38"/>
      <c r="J313" s="38"/>
      <c r="K313" s="37"/>
      <c r="L313" s="37"/>
      <c r="M313" s="37"/>
      <c r="N313" s="37"/>
      <c r="O313" s="37"/>
      <c r="P313" s="37" t="s">
        <v>124</v>
      </c>
      <c r="Q313" s="37" t="s">
        <v>124</v>
      </c>
      <c r="R313" s="37"/>
      <c r="S313" s="533">
        <f>J313</f>
        <v>0</v>
      </c>
      <c r="T313" s="352"/>
    </row>
    <row r="314" spans="1:20" ht="12.75">
      <c r="A314" s="353">
        <v>45</v>
      </c>
      <c r="B314" s="58"/>
      <c r="C314" s="53" t="s">
        <v>221</v>
      </c>
      <c r="D314" s="20"/>
      <c r="E314" s="365" t="s">
        <v>206</v>
      </c>
      <c r="F314" s="37"/>
      <c r="G314" s="37"/>
      <c r="H314" s="38">
        <v>165</v>
      </c>
      <c r="I314" s="38"/>
      <c r="J314" s="38"/>
      <c r="K314" s="37"/>
      <c r="L314" s="37"/>
      <c r="M314" s="37"/>
      <c r="N314" s="37"/>
      <c r="O314" s="37"/>
      <c r="P314" s="37" t="s">
        <v>124</v>
      </c>
      <c r="Q314" s="37" t="s">
        <v>124</v>
      </c>
      <c r="R314" s="37"/>
      <c r="S314" s="533">
        <f>J314</f>
        <v>0</v>
      </c>
      <c r="T314" s="352"/>
    </row>
    <row r="315" spans="1:20" ht="12.75">
      <c r="A315" s="353">
        <v>46</v>
      </c>
      <c r="B315" s="58"/>
      <c r="C315" s="53" t="s">
        <v>221</v>
      </c>
      <c r="D315" s="20"/>
      <c r="E315" s="365" t="s">
        <v>207</v>
      </c>
      <c r="F315" s="37"/>
      <c r="G315" s="37"/>
      <c r="H315" s="38">
        <v>2916</v>
      </c>
      <c r="I315" s="38"/>
      <c r="J315" s="38"/>
      <c r="K315" s="37"/>
      <c r="L315" s="37"/>
      <c r="M315" s="37"/>
      <c r="N315" s="37"/>
      <c r="O315" s="37"/>
      <c r="P315" s="37" t="s">
        <v>124</v>
      </c>
      <c r="Q315" s="37" t="s">
        <v>124</v>
      </c>
      <c r="R315" s="37"/>
      <c r="S315" s="533">
        <f>J315</f>
        <v>0</v>
      </c>
      <c r="T315" s="352"/>
    </row>
    <row r="316" spans="4:5" ht="12.75">
      <c r="D316" s="32"/>
      <c r="E316" s="525" t="s">
        <v>124</v>
      </c>
    </row>
  </sheetData>
  <sheetProtection/>
  <mergeCells count="119"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47:K47"/>
    <mergeCell ref="J6:J7"/>
    <mergeCell ref="L6:L7"/>
    <mergeCell ref="M6:M7"/>
    <mergeCell ref="N6:N7"/>
    <mergeCell ref="S47:S51"/>
    <mergeCell ref="F48:J48"/>
    <mergeCell ref="L48:Q48"/>
    <mergeCell ref="D49:J49"/>
    <mergeCell ref="L49:Q49"/>
    <mergeCell ref="F50:F51"/>
    <mergeCell ref="G50:G51"/>
    <mergeCell ref="H50:H51"/>
    <mergeCell ref="I50:I51"/>
    <mergeCell ref="J50:J51"/>
    <mergeCell ref="N50:N51"/>
    <mergeCell ref="O50:O51"/>
    <mergeCell ref="P50:P51"/>
    <mergeCell ref="Q50:Q51"/>
    <mergeCell ref="H95:H96"/>
    <mergeCell ref="I95:I96"/>
    <mergeCell ref="L50:L51"/>
    <mergeCell ref="M50:M51"/>
    <mergeCell ref="J95:J96"/>
    <mergeCell ref="L95:L96"/>
    <mergeCell ref="M95:M96"/>
    <mergeCell ref="O95:O96"/>
    <mergeCell ref="P95:P96"/>
    <mergeCell ref="A92:K92"/>
    <mergeCell ref="S92:S96"/>
    <mergeCell ref="F93:J93"/>
    <mergeCell ref="L93:Q93"/>
    <mergeCell ref="D94:J94"/>
    <mergeCell ref="L94:Q94"/>
    <mergeCell ref="F95:F96"/>
    <mergeCell ref="G95:G96"/>
    <mergeCell ref="N95:N96"/>
    <mergeCell ref="Q95:Q96"/>
    <mergeCell ref="A135:K135"/>
    <mergeCell ref="S135:S139"/>
    <mergeCell ref="F136:J136"/>
    <mergeCell ref="L136:Q136"/>
    <mergeCell ref="D137:J137"/>
    <mergeCell ref="L137:Q137"/>
    <mergeCell ref="F138:F139"/>
    <mergeCell ref="G138:G139"/>
    <mergeCell ref="H138:H139"/>
    <mergeCell ref="A182:K182"/>
    <mergeCell ref="J138:J139"/>
    <mergeCell ref="L138:L139"/>
    <mergeCell ref="M138:M139"/>
    <mergeCell ref="I138:I139"/>
    <mergeCell ref="O138:O139"/>
    <mergeCell ref="P138:P139"/>
    <mergeCell ref="Q138:Q139"/>
    <mergeCell ref="N138:N139"/>
    <mergeCell ref="S182:S186"/>
    <mergeCell ref="F183:J183"/>
    <mergeCell ref="L183:Q183"/>
    <mergeCell ref="D184:J184"/>
    <mergeCell ref="L184:Q184"/>
    <mergeCell ref="F185:F186"/>
    <mergeCell ref="G185:G186"/>
    <mergeCell ref="H185:H186"/>
    <mergeCell ref="I185:I186"/>
    <mergeCell ref="J185:J186"/>
    <mergeCell ref="N185:N186"/>
    <mergeCell ref="O185:O186"/>
    <mergeCell ref="P185:P186"/>
    <mergeCell ref="Q185:Q186"/>
    <mergeCell ref="H234:H235"/>
    <mergeCell ref="I234:I235"/>
    <mergeCell ref="L185:L186"/>
    <mergeCell ref="M185:M186"/>
    <mergeCell ref="O234:O235"/>
    <mergeCell ref="P234:P235"/>
    <mergeCell ref="A231:K231"/>
    <mergeCell ref="N234:N235"/>
    <mergeCell ref="S231:S235"/>
    <mergeCell ref="F232:J232"/>
    <mergeCell ref="L232:Q232"/>
    <mergeCell ref="D233:J233"/>
    <mergeCell ref="L233:Q233"/>
    <mergeCell ref="F234:F235"/>
    <mergeCell ref="G234:G235"/>
    <mergeCell ref="J234:J235"/>
    <mergeCell ref="L234:L235"/>
    <mergeCell ref="M234:M235"/>
    <mergeCell ref="Q234:Q235"/>
    <mergeCell ref="A280:K280"/>
    <mergeCell ref="S280:S284"/>
    <mergeCell ref="F281:J281"/>
    <mergeCell ref="L281:Q281"/>
    <mergeCell ref="D282:J282"/>
    <mergeCell ref="L282:Q282"/>
    <mergeCell ref="F283:F284"/>
    <mergeCell ref="G283:G284"/>
    <mergeCell ref="H283:H284"/>
    <mergeCell ref="P283:P284"/>
    <mergeCell ref="Q283:Q284"/>
    <mergeCell ref="I283:I284"/>
    <mergeCell ref="J283:J284"/>
    <mergeCell ref="L283:L284"/>
    <mergeCell ref="M283:M284"/>
    <mergeCell ref="N283:N284"/>
    <mergeCell ref="O283:O284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6"/>
  <sheetViews>
    <sheetView showZeros="0" zoomScalePageLayoutView="0" workbookViewId="0" topLeftCell="D260">
      <selection activeCell="T7" sqref="T7"/>
    </sheetView>
  </sheetViews>
  <sheetFormatPr defaultColWidth="9.140625" defaultRowHeight="12.75"/>
  <cols>
    <col min="1" max="1" width="5.421875" style="1" customWidth="1"/>
    <col min="2" max="2" width="8.00390625" style="2" customWidth="1"/>
    <col min="3" max="3" width="7.28125" style="0" customWidth="1"/>
    <col min="4" max="4" width="2.7109375" style="0" customWidth="1"/>
    <col min="5" max="5" width="37.28125" style="0" customWidth="1"/>
    <col min="6" max="6" width="10.8515625" style="0" customWidth="1"/>
    <col min="7" max="7" width="10.7109375" style="0" customWidth="1"/>
    <col min="8" max="8" width="10.140625" style="0" customWidth="1"/>
    <col min="9" max="9" width="4.28125" style="0" customWidth="1"/>
    <col min="10" max="10" width="10.421875" style="0" customWidth="1"/>
    <col min="11" max="11" width="0.85546875" style="5" customWidth="1"/>
    <col min="12" max="12" width="0.13671875" style="0" customWidth="1"/>
    <col min="13" max="13" width="3.140625" style="0" customWidth="1"/>
    <col min="14" max="14" width="3.8515625" style="0" customWidth="1"/>
    <col min="15" max="15" width="3.7109375" style="0" customWidth="1"/>
    <col min="16" max="16" width="7.57421875" style="0" customWidth="1"/>
    <col min="17" max="17" width="8.00390625" style="0" customWidth="1"/>
    <col min="18" max="18" width="0.85546875" style="5" customWidth="1"/>
    <col min="19" max="19" width="10.140625" style="0" customWidth="1"/>
  </cols>
  <sheetData>
    <row r="1" spans="2:8" ht="13.5" customHeight="1">
      <c r="B1" s="107" t="s">
        <v>93</v>
      </c>
      <c r="C1" s="108"/>
      <c r="D1" s="108"/>
      <c r="E1" s="108"/>
      <c r="H1" s="340"/>
    </row>
    <row r="2" ht="8.25" customHeight="1" thickBot="1"/>
    <row r="3" spans="1:19" ht="13.5" customHeight="1" thickBot="1">
      <c r="A3" s="276"/>
      <c r="B3" s="103"/>
      <c r="C3" s="103"/>
      <c r="D3" s="103"/>
      <c r="E3" s="547" t="s">
        <v>365</v>
      </c>
      <c r="F3" s="548"/>
      <c r="G3" s="548"/>
      <c r="H3" s="548"/>
      <c r="I3" s="548"/>
      <c r="J3" s="548"/>
      <c r="K3" s="548"/>
      <c r="L3" s="548"/>
      <c r="M3" s="548"/>
      <c r="N3" s="548"/>
      <c r="O3" s="549"/>
      <c r="P3" s="103"/>
      <c r="Q3" s="104"/>
      <c r="R3" s="9"/>
      <c r="S3" s="556" t="s">
        <v>366</v>
      </c>
    </row>
    <row r="4" spans="1:19" ht="18.75" customHeight="1">
      <c r="A4" s="85"/>
      <c r="B4" s="86"/>
      <c r="C4" s="87"/>
      <c r="D4" s="88"/>
      <c r="E4" s="89"/>
      <c r="F4" s="559" t="s">
        <v>2</v>
      </c>
      <c r="G4" s="560"/>
      <c r="H4" s="560"/>
      <c r="I4" s="560"/>
      <c r="J4" s="561"/>
      <c r="K4" s="10"/>
      <c r="L4" s="559" t="s">
        <v>3</v>
      </c>
      <c r="M4" s="560"/>
      <c r="N4" s="560"/>
      <c r="O4" s="560"/>
      <c r="P4" s="560"/>
      <c r="Q4" s="561"/>
      <c r="R4" s="10"/>
      <c r="S4" s="557"/>
    </row>
    <row r="5" spans="1:19" ht="12.75">
      <c r="A5" s="90"/>
      <c r="B5" s="91" t="s">
        <v>95</v>
      </c>
      <c r="C5" s="92" t="s">
        <v>5</v>
      </c>
      <c r="D5" s="569" t="s">
        <v>6</v>
      </c>
      <c r="E5" s="570"/>
      <c r="F5" s="570"/>
      <c r="G5" s="570"/>
      <c r="H5" s="570"/>
      <c r="I5" s="570"/>
      <c r="J5" s="624"/>
      <c r="K5" s="11"/>
      <c r="L5" s="574"/>
      <c r="M5" s="570"/>
      <c r="N5" s="570"/>
      <c r="O5" s="570"/>
      <c r="P5" s="570"/>
      <c r="Q5" s="624"/>
      <c r="R5" s="11"/>
      <c r="S5" s="557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625">
        <v>610</v>
      </c>
      <c r="G6" s="565">
        <v>620</v>
      </c>
      <c r="H6" s="565">
        <v>630</v>
      </c>
      <c r="I6" s="565">
        <v>640</v>
      </c>
      <c r="J6" s="541" t="s">
        <v>10</v>
      </c>
      <c r="K6" s="12"/>
      <c r="L6" s="536">
        <v>711</v>
      </c>
      <c r="M6" s="565">
        <v>713</v>
      </c>
      <c r="N6" s="565">
        <v>714</v>
      </c>
      <c r="O6" s="565">
        <v>716</v>
      </c>
      <c r="P6" s="565">
        <v>717</v>
      </c>
      <c r="Q6" s="541" t="s">
        <v>10</v>
      </c>
      <c r="R6" s="12"/>
      <c r="S6" s="557"/>
    </row>
    <row r="7" spans="1:19" ht="13.5" thickBot="1">
      <c r="A7" s="98"/>
      <c r="B7" s="99" t="s">
        <v>96</v>
      </c>
      <c r="C7" s="100"/>
      <c r="D7" s="101"/>
      <c r="E7" s="102"/>
      <c r="F7" s="578"/>
      <c r="G7" s="540"/>
      <c r="H7" s="540"/>
      <c r="I7" s="540"/>
      <c r="J7" s="542"/>
      <c r="K7" s="12"/>
      <c r="L7" s="571"/>
      <c r="M7" s="540"/>
      <c r="N7" s="540"/>
      <c r="O7" s="540"/>
      <c r="P7" s="540"/>
      <c r="Q7" s="542"/>
      <c r="R7" s="12"/>
      <c r="S7" s="558"/>
    </row>
    <row r="8" spans="1:20" ht="15.75" thickTop="1">
      <c r="A8" s="375">
        <v>1</v>
      </c>
      <c r="B8" s="376" t="s">
        <v>94</v>
      </c>
      <c r="C8" s="377"/>
      <c r="D8" s="378"/>
      <c r="E8" s="378"/>
      <c r="F8" s="379">
        <v>288860</v>
      </c>
      <c r="G8" s="379">
        <v>105895</v>
      </c>
      <c r="H8" s="379">
        <v>135780</v>
      </c>
      <c r="I8" s="379"/>
      <c r="J8" s="379">
        <v>530535</v>
      </c>
      <c r="K8" s="380"/>
      <c r="L8" s="381"/>
      <c r="M8" s="379"/>
      <c r="N8" s="379"/>
      <c r="O8" s="379"/>
      <c r="P8" s="371"/>
      <c r="Q8" s="371"/>
      <c r="R8" s="382"/>
      <c r="S8" s="379">
        <v>530535</v>
      </c>
      <c r="T8" t="s">
        <v>124</v>
      </c>
    </row>
    <row r="9" spans="1:19" ht="12.75">
      <c r="A9" s="383">
        <f aca="true" t="shared" si="0" ref="A9:A41">A8+1</f>
        <v>2</v>
      </c>
      <c r="B9" s="384" t="s">
        <v>98</v>
      </c>
      <c r="C9" s="385" t="s">
        <v>102</v>
      </c>
      <c r="D9" s="386"/>
      <c r="E9" s="386"/>
      <c r="F9" s="387"/>
      <c r="G9" s="387"/>
      <c r="H9" s="387"/>
      <c r="I9" s="387"/>
      <c r="J9" s="387"/>
      <c r="K9" s="388"/>
      <c r="L9" s="389"/>
      <c r="M9" s="387"/>
      <c r="N9" s="387"/>
      <c r="O9" s="387"/>
      <c r="P9" s="371"/>
      <c r="Q9" s="371"/>
      <c r="R9" s="390"/>
      <c r="S9" s="387"/>
    </row>
    <row r="10" spans="1:19" ht="12.75">
      <c r="A10" s="383">
        <f t="shared" si="0"/>
        <v>3</v>
      </c>
      <c r="B10" s="391" t="s">
        <v>101</v>
      </c>
      <c r="C10" s="391" t="s">
        <v>56</v>
      </c>
      <c r="D10" s="392" t="s">
        <v>195</v>
      </c>
      <c r="E10" s="393"/>
      <c r="F10" s="371">
        <v>167600</v>
      </c>
      <c r="G10" s="371">
        <v>61900</v>
      </c>
      <c r="H10" s="371">
        <v>77481</v>
      </c>
      <c r="I10" s="371"/>
      <c r="J10" s="371">
        <v>306981</v>
      </c>
      <c r="K10" s="394"/>
      <c r="L10" s="395"/>
      <c r="M10" s="371"/>
      <c r="N10" s="371"/>
      <c r="O10" s="371"/>
      <c r="P10" s="371"/>
      <c r="Q10" s="396"/>
      <c r="R10" s="397"/>
      <c r="S10" s="371">
        <f>SUM(J10:R10)</f>
        <v>306981</v>
      </c>
    </row>
    <row r="11" spans="1:19" ht="12.75">
      <c r="A11" s="383">
        <f t="shared" si="0"/>
        <v>4</v>
      </c>
      <c r="B11" s="398"/>
      <c r="C11" s="399"/>
      <c r="D11" s="400"/>
      <c r="E11" s="401" t="s">
        <v>196</v>
      </c>
      <c r="F11" s="372"/>
      <c r="G11" s="372"/>
      <c r="H11" s="373"/>
      <c r="I11" s="372"/>
      <c r="J11" s="374"/>
      <c r="K11" s="402"/>
      <c r="L11" s="403"/>
      <c r="M11" s="374"/>
      <c r="N11" s="374"/>
      <c r="O11" s="374"/>
      <c r="P11" s="374"/>
      <c r="Q11" s="404"/>
      <c r="R11" s="405"/>
      <c r="S11" s="374"/>
    </row>
    <row r="12" spans="1:19" ht="12.75">
      <c r="A12" s="383">
        <f t="shared" si="0"/>
        <v>5</v>
      </c>
      <c r="B12" s="398"/>
      <c r="C12" s="399"/>
      <c r="D12" s="400"/>
      <c r="E12" s="406" t="s">
        <v>13</v>
      </c>
      <c r="F12" s="372"/>
      <c r="G12" s="372"/>
      <c r="H12" s="373">
        <v>53361</v>
      </c>
      <c r="I12" s="373"/>
      <c r="J12" s="373" t="s">
        <v>124</v>
      </c>
      <c r="K12" s="402"/>
      <c r="L12" s="403"/>
      <c r="M12" s="374"/>
      <c r="N12" s="374"/>
      <c r="O12" s="374"/>
      <c r="P12" s="374"/>
      <c r="Q12" s="404"/>
      <c r="R12" s="405"/>
      <c r="S12" s="373"/>
    </row>
    <row r="13" spans="1:19" ht="12.75">
      <c r="A13" s="383">
        <f t="shared" si="0"/>
        <v>6</v>
      </c>
      <c r="B13" s="398"/>
      <c r="C13" s="399"/>
      <c r="D13" s="400"/>
      <c r="E13" s="406" t="s">
        <v>194</v>
      </c>
      <c r="F13" s="372"/>
      <c r="G13" s="372"/>
      <c r="H13" s="373">
        <v>24120</v>
      </c>
      <c r="I13" s="372"/>
      <c r="J13" s="373" t="s">
        <v>124</v>
      </c>
      <c r="K13" s="407"/>
      <c r="L13" s="408"/>
      <c r="M13" s="372"/>
      <c r="N13" s="372"/>
      <c r="O13" s="372"/>
      <c r="P13" s="372"/>
      <c r="Q13" s="404"/>
      <c r="R13" s="409"/>
      <c r="S13" s="373"/>
    </row>
    <row r="14" spans="1:19" ht="12.75" customHeight="1" hidden="1">
      <c r="A14" s="383" t="e">
        <f>#REF!+1</f>
        <v>#REF!</v>
      </c>
      <c r="B14" s="398"/>
      <c r="C14" s="399"/>
      <c r="D14" s="400" t="s">
        <v>17</v>
      </c>
      <c r="E14" s="401" t="s">
        <v>18</v>
      </c>
      <c r="F14" s="374">
        <v>1660</v>
      </c>
      <c r="G14" s="374">
        <v>580</v>
      </c>
      <c r="H14" s="410">
        <f>SUM(H10:H12)</f>
        <v>130842</v>
      </c>
      <c r="I14" s="374"/>
      <c r="J14" s="374">
        <f aca="true" t="shared" si="1" ref="J14:J41">SUM(F14:I14)</f>
        <v>133082</v>
      </c>
      <c r="K14" s="402"/>
      <c r="L14" s="403"/>
      <c r="M14" s="374"/>
      <c r="N14" s="374"/>
      <c r="O14" s="374"/>
      <c r="P14" s="374"/>
      <c r="Q14" s="404"/>
      <c r="R14" s="405"/>
      <c r="S14" s="411"/>
    </row>
    <row r="15" spans="1:19" ht="12.75" customHeight="1" hidden="1">
      <c r="A15" s="383" t="e">
        <f t="shared" si="0"/>
        <v>#REF!</v>
      </c>
      <c r="B15" s="398"/>
      <c r="C15" s="399"/>
      <c r="D15" s="400"/>
      <c r="E15" s="406" t="s">
        <v>13</v>
      </c>
      <c r="F15" s="374"/>
      <c r="G15" s="374"/>
      <c r="H15" s="373">
        <f>636-36-113+1</f>
        <v>488</v>
      </c>
      <c r="I15" s="374"/>
      <c r="J15" s="372">
        <f t="shared" si="1"/>
        <v>488</v>
      </c>
      <c r="K15" s="402"/>
      <c r="L15" s="403"/>
      <c r="M15" s="374"/>
      <c r="N15" s="374"/>
      <c r="O15" s="374"/>
      <c r="P15" s="374"/>
      <c r="Q15" s="404"/>
      <c r="R15" s="405"/>
      <c r="S15" s="411"/>
    </row>
    <row r="16" spans="1:19" ht="12.75" customHeight="1" hidden="1">
      <c r="A16" s="383" t="e">
        <f t="shared" si="0"/>
        <v>#REF!</v>
      </c>
      <c r="B16" s="398"/>
      <c r="C16" s="399"/>
      <c r="D16" s="400"/>
      <c r="E16" s="406" t="s">
        <v>14</v>
      </c>
      <c r="F16" s="372"/>
      <c r="G16" s="372"/>
      <c r="H16" s="373">
        <v>36</v>
      </c>
      <c r="I16" s="372"/>
      <c r="J16" s="372">
        <f t="shared" si="1"/>
        <v>36</v>
      </c>
      <c r="K16" s="407"/>
      <c r="L16" s="408"/>
      <c r="M16" s="372"/>
      <c r="N16" s="372"/>
      <c r="O16" s="372"/>
      <c r="P16" s="372"/>
      <c r="Q16" s="404"/>
      <c r="R16" s="409"/>
      <c r="S16" s="411"/>
    </row>
    <row r="17" spans="1:19" ht="12.75" customHeight="1" hidden="1">
      <c r="A17" s="383" t="e">
        <f t="shared" si="0"/>
        <v>#REF!</v>
      </c>
      <c r="B17" s="398"/>
      <c r="C17" s="399"/>
      <c r="D17" s="400"/>
      <c r="E17" s="406" t="s">
        <v>15</v>
      </c>
      <c r="F17" s="372"/>
      <c r="G17" s="372"/>
      <c r="H17" s="373">
        <f>91+22</f>
        <v>113</v>
      </c>
      <c r="I17" s="372"/>
      <c r="J17" s="372">
        <f t="shared" si="1"/>
        <v>113</v>
      </c>
      <c r="K17" s="407"/>
      <c r="L17" s="408"/>
      <c r="M17" s="372"/>
      <c r="N17" s="372"/>
      <c r="O17" s="372"/>
      <c r="P17" s="372"/>
      <c r="Q17" s="404"/>
      <c r="R17" s="409"/>
      <c r="S17" s="411"/>
    </row>
    <row r="18" spans="1:19" ht="12.75" customHeight="1" hidden="1">
      <c r="A18" s="383" t="e">
        <f t="shared" si="0"/>
        <v>#REF!</v>
      </c>
      <c r="B18" s="398"/>
      <c r="C18" s="399"/>
      <c r="D18" s="400"/>
      <c r="E18" s="406" t="s">
        <v>16</v>
      </c>
      <c r="F18" s="372"/>
      <c r="G18" s="372"/>
      <c r="H18" s="373"/>
      <c r="I18" s="372"/>
      <c r="J18" s="372">
        <f t="shared" si="1"/>
        <v>0</v>
      </c>
      <c r="K18" s="407"/>
      <c r="L18" s="408"/>
      <c r="M18" s="372"/>
      <c r="N18" s="372"/>
      <c r="O18" s="372"/>
      <c r="P18" s="372"/>
      <c r="Q18" s="404"/>
      <c r="R18" s="409"/>
      <c r="S18" s="411"/>
    </row>
    <row r="19" spans="1:19" ht="12.75" customHeight="1" hidden="1">
      <c r="A19" s="383" t="e">
        <f t="shared" si="0"/>
        <v>#REF!</v>
      </c>
      <c r="B19" s="398"/>
      <c r="C19" s="399"/>
      <c r="D19" s="400" t="s">
        <v>19</v>
      </c>
      <c r="E19" s="401" t="s">
        <v>20</v>
      </c>
      <c r="F19" s="374">
        <v>2040</v>
      </c>
      <c r="G19" s="374">
        <v>710</v>
      </c>
      <c r="H19" s="410">
        <f>SUM(H20:H21)</f>
        <v>1195</v>
      </c>
      <c r="I19" s="374"/>
      <c r="J19" s="374">
        <f t="shared" si="1"/>
        <v>3945</v>
      </c>
      <c r="K19" s="402"/>
      <c r="L19" s="403"/>
      <c r="M19" s="374"/>
      <c r="N19" s="374"/>
      <c r="O19" s="374"/>
      <c r="P19" s="374"/>
      <c r="Q19" s="404"/>
      <c r="R19" s="405"/>
      <c r="S19" s="411"/>
    </row>
    <row r="20" spans="1:19" ht="12.75" customHeight="1" hidden="1">
      <c r="A20" s="383" t="e">
        <f t="shared" si="0"/>
        <v>#REF!</v>
      </c>
      <c r="B20" s="398"/>
      <c r="C20" s="399"/>
      <c r="D20" s="400"/>
      <c r="E20" s="406" t="s">
        <v>13</v>
      </c>
      <c r="F20" s="374"/>
      <c r="G20" s="374"/>
      <c r="H20" s="373">
        <f>1195-44</f>
        <v>1151</v>
      </c>
      <c r="I20" s="374"/>
      <c r="J20" s="372">
        <f t="shared" si="1"/>
        <v>1151</v>
      </c>
      <c r="K20" s="402"/>
      <c r="L20" s="403"/>
      <c r="M20" s="374"/>
      <c r="N20" s="374"/>
      <c r="O20" s="374"/>
      <c r="P20" s="374"/>
      <c r="Q20" s="404"/>
      <c r="R20" s="405"/>
      <c r="S20" s="411"/>
    </row>
    <row r="21" spans="1:19" ht="12.75" customHeight="1" hidden="1">
      <c r="A21" s="383" t="e">
        <f t="shared" si="0"/>
        <v>#REF!</v>
      </c>
      <c r="B21" s="398"/>
      <c r="C21" s="399"/>
      <c r="D21" s="400"/>
      <c r="E21" s="406" t="s">
        <v>14</v>
      </c>
      <c r="F21" s="372"/>
      <c r="G21" s="372"/>
      <c r="H21" s="373">
        <v>44</v>
      </c>
      <c r="I21" s="372"/>
      <c r="J21" s="372">
        <f t="shared" si="1"/>
        <v>44</v>
      </c>
      <c r="K21" s="407"/>
      <c r="L21" s="408"/>
      <c r="M21" s="372"/>
      <c r="N21" s="372"/>
      <c r="O21" s="372"/>
      <c r="P21" s="412"/>
      <c r="Q21" s="404"/>
      <c r="R21" s="409"/>
      <c r="S21" s="411"/>
    </row>
    <row r="22" spans="1:19" ht="12.75" customHeight="1" hidden="1">
      <c r="A22" s="383" t="e">
        <f t="shared" si="0"/>
        <v>#REF!</v>
      </c>
      <c r="B22" s="398"/>
      <c r="C22" s="399"/>
      <c r="D22" s="400"/>
      <c r="E22" s="406" t="s">
        <v>21</v>
      </c>
      <c r="F22" s="372"/>
      <c r="G22" s="372"/>
      <c r="H22" s="373"/>
      <c r="I22" s="372"/>
      <c r="J22" s="372">
        <f t="shared" si="1"/>
        <v>0</v>
      </c>
      <c r="K22" s="407"/>
      <c r="L22" s="408"/>
      <c r="M22" s="372"/>
      <c r="N22" s="372"/>
      <c r="O22" s="372"/>
      <c r="P22" s="412"/>
      <c r="Q22" s="404"/>
      <c r="R22" s="409"/>
      <c r="S22" s="411"/>
    </row>
    <row r="23" spans="1:19" ht="12.75" customHeight="1" hidden="1">
      <c r="A23" s="383" t="e">
        <f t="shared" si="0"/>
        <v>#REF!</v>
      </c>
      <c r="B23" s="398"/>
      <c r="C23" s="399"/>
      <c r="D23" s="400"/>
      <c r="E23" s="406" t="s">
        <v>16</v>
      </c>
      <c r="F23" s="372"/>
      <c r="G23" s="372"/>
      <c r="H23" s="373"/>
      <c r="I23" s="372"/>
      <c r="J23" s="372">
        <f t="shared" si="1"/>
        <v>0</v>
      </c>
      <c r="K23" s="407"/>
      <c r="L23" s="408"/>
      <c r="M23" s="372"/>
      <c r="N23" s="372"/>
      <c r="O23" s="372"/>
      <c r="P23" s="412"/>
      <c r="Q23" s="404"/>
      <c r="R23" s="409"/>
      <c r="S23" s="411"/>
    </row>
    <row r="24" spans="1:19" ht="12.75" customHeight="1" hidden="1">
      <c r="A24" s="383" t="e">
        <f t="shared" si="0"/>
        <v>#REF!</v>
      </c>
      <c r="B24" s="398"/>
      <c r="C24" s="399"/>
      <c r="D24" s="400"/>
      <c r="E24" s="406" t="s">
        <v>22</v>
      </c>
      <c r="F24" s="372"/>
      <c r="G24" s="372"/>
      <c r="H24" s="373"/>
      <c r="I24" s="372"/>
      <c r="J24" s="372">
        <f t="shared" si="1"/>
        <v>0</v>
      </c>
      <c r="K24" s="407"/>
      <c r="L24" s="408"/>
      <c r="M24" s="372"/>
      <c r="N24" s="372"/>
      <c r="O24" s="372"/>
      <c r="P24" s="412"/>
      <c r="Q24" s="404"/>
      <c r="R24" s="409"/>
      <c r="S24" s="411"/>
    </row>
    <row r="25" spans="1:19" ht="12.75" customHeight="1" hidden="1">
      <c r="A25" s="383" t="e">
        <f t="shared" si="0"/>
        <v>#REF!</v>
      </c>
      <c r="B25" s="398"/>
      <c r="C25" s="399"/>
      <c r="D25" s="400" t="s">
        <v>23</v>
      </c>
      <c r="E25" s="401" t="s">
        <v>24</v>
      </c>
      <c r="F25" s="374">
        <v>1520</v>
      </c>
      <c r="G25" s="374">
        <v>530</v>
      </c>
      <c r="H25" s="410">
        <f>SUM(H26:H27)</f>
        <v>767</v>
      </c>
      <c r="I25" s="374"/>
      <c r="J25" s="374">
        <f t="shared" si="1"/>
        <v>2817</v>
      </c>
      <c r="K25" s="402"/>
      <c r="L25" s="403"/>
      <c r="M25" s="374"/>
      <c r="N25" s="374"/>
      <c r="O25" s="374"/>
      <c r="P25" s="413"/>
      <c r="Q25" s="404"/>
      <c r="R25" s="405"/>
      <c r="S25" s="411"/>
    </row>
    <row r="26" spans="1:19" ht="12.75" customHeight="1" hidden="1">
      <c r="A26" s="383" t="e">
        <f t="shared" si="0"/>
        <v>#REF!</v>
      </c>
      <c r="B26" s="398"/>
      <c r="C26" s="399"/>
      <c r="D26" s="400"/>
      <c r="E26" s="406" t="s">
        <v>13</v>
      </c>
      <c r="F26" s="374"/>
      <c r="G26" s="374"/>
      <c r="H26" s="373">
        <f>766-36+1</f>
        <v>731</v>
      </c>
      <c r="I26" s="374"/>
      <c r="J26" s="372">
        <f t="shared" si="1"/>
        <v>731</v>
      </c>
      <c r="K26" s="402"/>
      <c r="L26" s="403"/>
      <c r="M26" s="374"/>
      <c r="N26" s="374"/>
      <c r="O26" s="374"/>
      <c r="P26" s="413"/>
      <c r="Q26" s="404"/>
      <c r="R26" s="405"/>
      <c r="S26" s="411"/>
    </row>
    <row r="27" spans="1:19" ht="12.75" customHeight="1" hidden="1">
      <c r="A27" s="383" t="e">
        <f t="shared" si="0"/>
        <v>#REF!</v>
      </c>
      <c r="B27" s="398"/>
      <c r="C27" s="399"/>
      <c r="D27" s="400"/>
      <c r="E27" s="406" t="s">
        <v>14</v>
      </c>
      <c r="F27" s="372"/>
      <c r="G27" s="372"/>
      <c r="H27" s="373">
        <v>36</v>
      </c>
      <c r="I27" s="372"/>
      <c r="J27" s="372">
        <f t="shared" si="1"/>
        <v>36</v>
      </c>
      <c r="K27" s="407"/>
      <c r="L27" s="408"/>
      <c r="M27" s="372"/>
      <c r="N27" s="372"/>
      <c r="O27" s="372"/>
      <c r="P27" s="412"/>
      <c r="Q27" s="414"/>
      <c r="R27" s="409"/>
      <c r="S27" s="411"/>
    </row>
    <row r="28" spans="1:19" ht="12.75" customHeight="1" hidden="1">
      <c r="A28" s="383" t="e">
        <f t="shared" si="0"/>
        <v>#REF!</v>
      </c>
      <c r="B28" s="398"/>
      <c r="C28" s="399"/>
      <c r="D28" s="400"/>
      <c r="E28" s="406" t="s">
        <v>16</v>
      </c>
      <c r="F28" s="372"/>
      <c r="G28" s="372"/>
      <c r="H28" s="373"/>
      <c r="I28" s="372"/>
      <c r="J28" s="372">
        <f t="shared" si="1"/>
        <v>0</v>
      </c>
      <c r="K28" s="407"/>
      <c r="L28" s="408"/>
      <c r="M28" s="372"/>
      <c r="N28" s="372"/>
      <c r="O28" s="372"/>
      <c r="P28" s="412"/>
      <c r="Q28" s="414"/>
      <c r="R28" s="409"/>
      <c r="S28" s="411"/>
    </row>
    <row r="29" spans="1:19" ht="12.75" customHeight="1" hidden="1">
      <c r="A29" s="383" t="e">
        <f t="shared" si="0"/>
        <v>#REF!</v>
      </c>
      <c r="B29" s="398"/>
      <c r="C29" s="399"/>
      <c r="D29" s="400" t="s">
        <v>25</v>
      </c>
      <c r="E29" s="401" t="s">
        <v>26</v>
      </c>
      <c r="F29" s="374">
        <v>2130</v>
      </c>
      <c r="G29" s="374">
        <v>750</v>
      </c>
      <c r="H29" s="410">
        <f>1005+H31</f>
        <v>1050</v>
      </c>
      <c r="I29" s="374"/>
      <c r="J29" s="374">
        <f t="shared" si="1"/>
        <v>3930</v>
      </c>
      <c r="K29" s="402"/>
      <c r="L29" s="403"/>
      <c r="M29" s="374"/>
      <c r="N29" s="374"/>
      <c r="O29" s="374"/>
      <c r="P29" s="413"/>
      <c r="Q29" s="414"/>
      <c r="R29" s="405"/>
      <c r="S29" s="411"/>
    </row>
    <row r="30" spans="1:19" ht="12.75" customHeight="1" hidden="1">
      <c r="A30" s="383" t="e">
        <f t="shared" si="0"/>
        <v>#REF!</v>
      </c>
      <c r="B30" s="398"/>
      <c r="C30" s="399"/>
      <c r="D30" s="400"/>
      <c r="E30" s="406" t="s">
        <v>13</v>
      </c>
      <c r="F30" s="374"/>
      <c r="G30" s="374"/>
      <c r="H30" s="373">
        <f>1050-45</f>
        <v>1005</v>
      </c>
      <c r="I30" s="374"/>
      <c r="J30" s="372">
        <f t="shared" si="1"/>
        <v>1005</v>
      </c>
      <c r="K30" s="402"/>
      <c r="L30" s="403"/>
      <c r="M30" s="374"/>
      <c r="N30" s="374"/>
      <c r="O30" s="374"/>
      <c r="P30" s="413"/>
      <c r="Q30" s="414"/>
      <c r="R30" s="405"/>
      <c r="S30" s="411"/>
    </row>
    <row r="31" spans="1:19" ht="12.75" customHeight="1" hidden="1">
      <c r="A31" s="383" t="e">
        <f t="shared" si="0"/>
        <v>#REF!</v>
      </c>
      <c r="B31" s="398"/>
      <c r="C31" s="399"/>
      <c r="D31" s="400"/>
      <c r="E31" s="406" t="s">
        <v>14</v>
      </c>
      <c r="F31" s="372"/>
      <c r="G31" s="372"/>
      <c r="H31" s="373">
        <v>45</v>
      </c>
      <c r="I31" s="372"/>
      <c r="J31" s="372">
        <f t="shared" si="1"/>
        <v>45</v>
      </c>
      <c r="K31" s="407"/>
      <c r="L31" s="408"/>
      <c r="M31" s="372"/>
      <c r="N31" s="372"/>
      <c r="O31" s="372"/>
      <c r="P31" s="412"/>
      <c r="Q31" s="414"/>
      <c r="R31" s="409"/>
      <c r="S31" s="411"/>
    </row>
    <row r="32" spans="1:19" ht="12.75" customHeight="1" hidden="1">
      <c r="A32" s="383" t="e">
        <f t="shared" si="0"/>
        <v>#REF!</v>
      </c>
      <c r="B32" s="398"/>
      <c r="C32" s="399"/>
      <c r="D32" s="400"/>
      <c r="E32" s="406" t="s">
        <v>16</v>
      </c>
      <c r="F32" s="372"/>
      <c r="G32" s="372"/>
      <c r="H32" s="373"/>
      <c r="I32" s="372"/>
      <c r="J32" s="372">
        <f t="shared" si="1"/>
        <v>0</v>
      </c>
      <c r="K32" s="407"/>
      <c r="L32" s="408"/>
      <c r="M32" s="372"/>
      <c r="N32" s="372"/>
      <c r="O32" s="372"/>
      <c r="P32" s="412"/>
      <c r="Q32" s="414"/>
      <c r="R32" s="409"/>
      <c r="S32" s="411"/>
    </row>
    <row r="33" spans="1:19" ht="12.75" customHeight="1" hidden="1">
      <c r="A33" s="383" t="e">
        <f t="shared" si="0"/>
        <v>#REF!</v>
      </c>
      <c r="B33" s="398"/>
      <c r="C33" s="399"/>
      <c r="D33" s="400" t="s">
        <v>27</v>
      </c>
      <c r="E33" s="401" t="s">
        <v>28</v>
      </c>
      <c r="F33" s="374">
        <v>2110</v>
      </c>
      <c r="G33" s="374">
        <v>740</v>
      </c>
      <c r="H33" s="410">
        <f>770+H35+1</f>
        <v>815</v>
      </c>
      <c r="I33" s="374"/>
      <c r="J33" s="374">
        <f t="shared" si="1"/>
        <v>3665</v>
      </c>
      <c r="K33" s="402"/>
      <c r="L33" s="403"/>
      <c r="M33" s="374"/>
      <c r="N33" s="374"/>
      <c r="O33" s="374"/>
      <c r="P33" s="413"/>
      <c r="Q33" s="414"/>
      <c r="R33" s="405"/>
      <c r="S33" s="411"/>
    </row>
    <row r="34" spans="1:19" ht="12.75" customHeight="1" hidden="1">
      <c r="A34" s="383" t="e">
        <f t="shared" si="0"/>
        <v>#REF!</v>
      </c>
      <c r="B34" s="398"/>
      <c r="C34" s="399"/>
      <c r="D34" s="400"/>
      <c r="E34" s="406" t="s">
        <v>13</v>
      </c>
      <c r="F34" s="374"/>
      <c r="G34" s="374"/>
      <c r="H34" s="373">
        <f>815-44</f>
        <v>771</v>
      </c>
      <c r="I34" s="374"/>
      <c r="J34" s="372">
        <f t="shared" si="1"/>
        <v>771</v>
      </c>
      <c r="K34" s="402"/>
      <c r="L34" s="403"/>
      <c r="M34" s="374"/>
      <c r="N34" s="374"/>
      <c r="O34" s="374"/>
      <c r="P34" s="413"/>
      <c r="Q34" s="414"/>
      <c r="R34" s="405"/>
      <c r="S34" s="411"/>
    </row>
    <row r="35" spans="1:19" ht="12.75" customHeight="1" hidden="1">
      <c r="A35" s="383" t="e">
        <f t="shared" si="0"/>
        <v>#REF!</v>
      </c>
      <c r="B35" s="398"/>
      <c r="C35" s="399"/>
      <c r="D35" s="400"/>
      <c r="E35" s="406" t="s">
        <v>14</v>
      </c>
      <c r="F35" s="372"/>
      <c r="G35" s="372"/>
      <c r="H35" s="373">
        <v>44</v>
      </c>
      <c r="I35" s="372"/>
      <c r="J35" s="372">
        <f t="shared" si="1"/>
        <v>44</v>
      </c>
      <c r="K35" s="407"/>
      <c r="L35" s="408"/>
      <c r="M35" s="372"/>
      <c r="N35" s="372"/>
      <c r="O35" s="372"/>
      <c r="P35" s="412"/>
      <c r="Q35" s="414"/>
      <c r="R35" s="409"/>
      <c r="S35" s="411"/>
    </row>
    <row r="36" spans="1:19" ht="12.75" customHeight="1" hidden="1">
      <c r="A36" s="383" t="e">
        <f t="shared" si="0"/>
        <v>#REF!</v>
      </c>
      <c r="B36" s="398"/>
      <c r="C36" s="399"/>
      <c r="D36" s="400"/>
      <c r="E36" s="406" t="s">
        <v>16</v>
      </c>
      <c r="F36" s="372"/>
      <c r="G36" s="372"/>
      <c r="H36" s="373"/>
      <c r="I36" s="372"/>
      <c r="J36" s="372">
        <f t="shared" si="1"/>
        <v>0</v>
      </c>
      <c r="K36" s="407"/>
      <c r="L36" s="408"/>
      <c r="M36" s="372"/>
      <c r="N36" s="372"/>
      <c r="O36" s="372"/>
      <c r="P36" s="412"/>
      <c r="Q36" s="414"/>
      <c r="R36" s="409"/>
      <c r="S36" s="411"/>
    </row>
    <row r="37" spans="1:19" ht="12.75" customHeight="1" hidden="1">
      <c r="A37" s="383" t="e">
        <f t="shared" si="0"/>
        <v>#REF!</v>
      </c>
      <c r="B37" s="398"/>
      <c r="C37" s="399"/>
      <c r="D37" s="400"/>
      <c r="E37" s="406" t="s">
        <v>22</v>
      </c>
      <c r="F37" s="372"/>
      <c r="G37" s="372"/>
      <c r="H37" s="373"/>
      <c r="I37" s="372"/>
      <c r="J37" s="372">
        <f t="shared" si="1"/>
        <v>0</v>
      </c>
      <c r="K37" s="407"/>
      <c r="L37" s="408"/>
      <c r="M37" s="372"/>
      <c r="N37" s="372"/>
      <c r="O37" s="372"/>
      <c r="P37" s="412"/>
      <c r="Q37" s="414"/>
      <c r="R37" s="409"/>
      <c r="S37" s="411"/>
    </row>
    <row r="38" spans="1:19" ht="12.75" customHeight="1" hidden="1">
      <c r="A38" s="383" t="e">
        <f t="shared" si="0"/>
        <v>#REF!</v>
      </c>
      <c r="B38" s="398"/>
      <c r="C38" s="399"/>
      <c r="D38" s="400" t="s">
        <v>29</v>
      </c>
      <c r="E38" s="401" t="s">
        <v>30</v>
      </c>
      <c r="F38" s="374">
        <v>2460</v>
      </c>
      <c r="G38" s="374">
        <v>860</v>
      </c>
      <c r="H38" s="410">
        <f>SUM(H39:H40)</f>
        <v>1535</v>
      </c>
      <c r="I38" s="374"/>
      <c r="J38" s="374">
        <f t="shared" si="1"/>
        <v>4855</v>
      </c>
      <c r="K38" s="402"/>
      <c r="L38" s="403"/>
      <c r="M38" s="374"/>
      <c r="N38" s="374"/>
      <c r="O38" s="374"/>
      <c r="P38" s="413"/>
      <c r="Q38" s="414"/>
      <c r="R38" s="405"/>
      <c r="S38" s="411"/>
    </row>
    <row r="39" spans="1:19" ht="12.75" customHeight="1" hidden="1">
      <c r="A39" s="383" t="e">
        <f t="shared" si="0"/>
        <v>#REF!</v>
      </c>
      <c r="B39" s="398"/>
      <c r="C39" s="399"/>
      <c r="D39" s="400"/>
      <c r="E39" s="406" t="s">
        <v>13</v>
      </c>
      <c r="F39" s="374"/>
      <c r="G39" s="374"/>
      <c r="H39" s="373">
        <f>1534-53+1</f>
        <v>1482</v>
      </c>
      <c r="I39" s="374"/>
      <c r="J39" s="372">
        <f t="shared" si="1"/>
        <v>1482</v>
      </c>
      <c r="K39" s="402"/>
      <c r="L39" s="403"/>
      <c r="M39" s="374"/>
      <c r="N39" s="374"/>
      <c r="O39" s="374"/>
      <c r="P39" s="413"/>
      <c r="Q39" s="414"/>
      <c r="R39" s="405"/>
      <c r="S39" s="411"/>
    </row>
    <row r="40" spans="1:19" ht="12.75" customHeight="1" hidden="1">
      <c r="A40" s="383" t="e">
        <f t="shared" si="0"/>
        <v>#REF!</v>
      </c>
      <c r="B40" s="398"/>
      <c r="C40" s="399"/>
      <c r="D40" s="400"/>
      <c r="E40" s="406" t="s">
        <v>14</v>
      </c>
      <c r="F40" s="372"/>
      <c r="G40" s="372"/>
      <c r="H40" s="373">
        <v>53</v>
      </c>
      <c r="I40" s="372"/>
      <c r="J40" s="372">
        <f t="shared" si="1"/>
        <v>53</v>
      </c>
      <c r="K40" s="407"/>
      <c r="L40" s="408"/>
      <c r="M40" s="372"/>
      <c r="N40" s="372"/>
      <c r="O40" s="372"/>
      <c r="P40" s="372"/>
      <c r="Q40" s="414"/>
      <c r="R40" s="409"/>
      <c r="S40" s="411"/>
    </row>
    <row r="41" spans="1:19" ht="13.5" customHeight="1" hidden="1" thickBot="1">
      <c r="A41" s="383" t="e">
        <f t="shared" si="0"/>
        <v>#REF!</v>
      </c>
      <c r="B41" s="398"/>
      <c r="C41" s="399"/>
      <c r="D41" s="400"/>
      <c r="E41" s="406" t="s">
        <v>16</v>
      </c>
      <c r="F41" s="372"/>
      <c r="G41" s="372"/>
      <c r="H41" s="373"/>
      <c r="I41" s="372"/>
      <c r="J41" s="372">
        <f t="shared" si="1"/>
        <v>0</v>
      </c>
      <c r="K41" s="407"/>
      <c r="L41" s="408"/>
      <c r="M41" s="372"/>
      <c r="N41" s="372"/>
      <c r="O41" s="372"/>
      <c r="P41" s="372"/>
      <c r="Q41" s="414"/>
      <c r="R41" s="409"/>
      <c r="S41" s="415"/>
    </row>
    <row r="42" spans="1:19" s="32" customFormat="1" ht="12.75" customHeight="1" hidden="1">
      <c r="A42" s="383"/>
      <c r="B42" s="398"/>
      <c r="C42" s="399"/>
      <c r="D42" s="400"/>
      <c r="E42" s="406"/>
      <c r="F42" s="372"/>
      <c r="G42" s="372"/>
      <c r="H42" s="373"/>
      <c r="I42" s="372"/>
      <c r="J42" s="372"/>
      <c r="K42" s="407"/>
      <c r="L42" s="416"/>
      <c r="M42" s="372"/>
      <c r="N42" s="372"/>
      <c r="O42" s="372"/>
      <c r="P42" s="372"/>
      <c r="Q42" s="414"/>
      <c r="R42" s="409"/>
      <c r="S42" s="417"/>
    </row>
    <row r="43" spans="1:19" s="32" customFormat="1" ht="12.75" customHeight="1" hidden="1">
      <c r="A43" s="383"/>
      <c r="B43" s="398"/>
      <c r="C43" s="399"/>
      <c r="D43" s="400"/>
      <c r="E43" s="406"/>
      <c r="F43" s="372"/>
      <c r="G43" s="372"/>
      <c r="H43" s="373"/>
      <c r="I43" s="372"/>
      <c r="J43" s="372"/>
      <c r="K43" s="407"/>
      <c r="L43" s="416"/>
      <c r="M43" s="372"/>
      <c r="N43" s="372"/>
      <c r="O43" s="372"/>
      <c r="P43" s="372"/>
      <c r="Q43" s="414"/>
      <c r="R43" s="409"/>
      <c r="S43" s="417"/>
    </row>
    <row r="44" spans="1:19" s="32" customFormat="1" ht="12.75" customHeight="1" hidden="1">
      <c r="A44" s="383"/>
      <c r="B44" s="398"/>
      <c r="C44" s="399"/>
      <c r="D44" s="400"/>
      <c r="E44" s="406"/>
      <c r="F44" s="372"/>
      <c r="G44" s="372"/>
      <c r="H44" s="373"/>
      <c r="I44" s="372"/>
      <c r="J44" s="372"/>
      <c r="K44" s="407"/>
      <c r="L44" s="416"/>
      <c r="M44" s="372"/>
      <c r="N44" s="372"/>
      <c r="O44" s="372"/>
      <c r="P44" s="372"/>
      <c r="Q44" s="414"/>
      <c r="R44" s="409"/>
      <c r="S44" s="417"/>
    </row>
    <row r="45" spans="1:19" s="32" customFormat="1" ht="12.75" customHeight="1" hidden="1">
      <c r="A45" s="383"/>
      <c r="B45" s="398"/>
      <c r="C45" s="399"/>
      <c r="D45" s="400"/>
      <c r="E45" s="406"/>
      <c r="F45" s="372"/>
      <c r="G45" s="372"/>
      <c r="H45" s="373"/>
      <c r="I45" s="372"/>
      <c r="J45" s="372"/>
      <c r="K45" s="407"/>
      <c r="L45" s="416"/>
      <c r="M45" s="372"/>
      <c r="N45" s="372"/>
      <c r="O45" s="372"/>
      <c r="P45" s="372"/>
      <c r="Q45" s="414"/>
      <c r="R45" s="409"/>
      <c r="S45" s="417"/>
    </row>
    <row r="46" spans="1:19" ht="18.75" customHeight="1" hidden="1">
      <c r="A46" s="383"/>
      <c r="B46" s="418" t="s">
        <v>0</v>
      </c>
      <c r="C46" s="399"/>
      <c r="D46" s="400"/>
      <c r="E46" s="406"/>
      <c r="F46" s="372"/>
      <c r="G46" s="372"/>
      <c r="H46" s="373"/>
      <c r="I46" s="372"/>
      <c r="J46" s="419"/>
      <c r="K46" s="420"/>
      <c r="L46" s="416"/>
      <c r="M46" s="372"/>
      <c r="N46" s="372"/>
      <c r="O46" s="419"/>
      <c r="P46" s="419"/>
      <c r="Q46" s="421"/>
      <c r="R46" s="422"/>
      <c r="S46" s="423"/>
    </row>
    <row r="47" spans="1:19" ht="6" customHeight="1" hidden="1" thickBot="1">
      <c r="A47" s="383"/>
      <c r="B47" s="398"/>
      <c r="C47" s="399"/>
      <c r="D47" s="400"/>
      <c r="E47" s="406"/>
      <c r="F47" s="372"/>
      <c r="G47" s="372"/>
      <c r="H47" s="373"/>
      <c r="I47" s="372"/>
      <c r="J47" s="419"/>
      <c r="K47" s="420"/>
      <c r="L47" s="416"/>
      <c r="M47" s="372"/>
      <c r="N47" s="372"/>
      <c r="O47" s="419"/>
      <c r="P47" s="419"/>
      <c r="Q47" s="421"/>
      <c r="R47" s="422"/>
      <c r="S47" s="423"/>
    </row>
    <row r="48" spans="1:19" ht="13.5" customHeight="1" hidden="1" thickBot="1">
      <c r="A48" s="608" t="s">
        <v>1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10"/>
      <c r="L48" s="424"/>
      <c r="M48" s="425"/>
      <c r="N48" s="425"/>
      <c r="O48" s="425"/>
      <c r="P48" s="425"/>
      <c r="Q48" s="426"/>
      <c r="R48" s="427"/>
      <c r="S48" s="611"/>
    </row>
    <row r="49" spans="1:19" ht="18.75" customHeight="1" hidden="1">
      <c r="A49" s="428"/>
      <c r="B49" s="429"/>
      <c r="C49" s="430"/>
      <c r="D49" s="431"/>
      <c r="E49" s="432"/>
      <c r="F49" s="614" t="s">
        <v>2</v>
      </c>
      <c r="G49" s="615"/>
      <c r="H49" s="615"/>
      <c r="I49" s="615"/>
      <c r="J49" s="616"/>
      <c r="K49" s="433"/>
      <c r="L49" s="617"/>
      <c r="M49" s="615"/>
      <c r="N49" s="615"/>
      <c r="O49" s="615"/>
      <c r="P49" s="615"/>
      <c r="Q49" s="618"/>
      <c r="R49" s="434"/>
      <c r="S49" s="612"/>
    </row>
    <row r="50" spans="1:19" ht="12.75" customHeight="1" hidden="1">
      <c r="A50" s="428"/>
      <c r="B50" s="431" t="s">
        <v>4</v>
      </c>
      <c r="C50" s="431" t="s">
        <v>5</v>
      </c>
      <c r="D50" s="619" t="s">
        <v>6</v>
      </c>
      <c r="E50" s="620"/>
      <c r="F50" s="620"/>
      <c r="G50" s="620"/>
      <c r="H50" s="620"/>
      <c r="I50" s="620"/>
      <c r="J50" s="621"/>
      <c r="K50" s="435"/>
      <c r="L50" s="622"/>
      <c r="M50" s="620"/>
      <c r="N50" s="620"/>
      <c r="O50" s="620"/>
      <c r="P50" s="620"/>
      <c r="Q50" s="623"/>
      <c r="R50" s="436"/>
      <c r="S50" s="612"/>
    </row>
    <row r="51" spans="1:19" ht="12.75" customHeight="1" hidden="1">
      <c r="A51" s="428"/>
      <c r="B51" s="431" t="s">
        <v>7</v>
      </c>
      <c r="C51" s="431" t="s">
        <v>8</v>
      </c>
      <c r="D51" s="431"/>
      <c r="E51" s="432" t="s">
        <v>9</v>
      </c>
      <c r="F51" s="602">
        <v>610</v>
      </c>
      <c r="G51" s="602">
        <v>620</v>
      </c>
      <c r="H51" s="602">
        <v>630</v>
      </c>
      <c r="I51" s="602">
        <v>640</v>
      </c>
      <c r="J51" s="602" t="s">
        <v>10</v>
      </c>
      <c r="K51" s="437"/>
      <c r="L51" s="604"/>
      <c r="M51" s="602"/>
      <c r="N51" s="602"/>
      <c r="O51" s="602"/>
      <c r="P51" s="602"/>
      <c r="Q51" s="606"/>
      <c r="R51" s="438"/>
      <c r="S51" s="612"/>
    </row>
    <row r="52" spans="1:19" ht="13.5" customHeight="1" hidden="1" thickBot="1">
      <c r="A52" s="428"/>
      <c r="B52" s="431"/>
      <c r="C52" s="431"/>
      <c r="D52" s="431"/>
      <c r="E52" s="432"/>
      <c r="F52" s="603"/>
      <c r="G52" s="603"/>
      <c r="H52" s="603"/>
      <c r="I52" s="603"/>
      <c r="J52" s="603"/>
      <c r="K52" s="437"/>
      <c r="L52" s="605"/>
      <c r="M52" s="603"/>
      <c r="N52" s="603"/>
      <c r="O52" s="603"/>
      <c r="P52" s="603"/>
      <c r="Q52" s="607"/>
      <c r="R52" s="438"/>
      <c r="S52" s="613"/>
    </row>
    <row r="53" spans="1:19" ht="12.75" customHeight="1" hidden="1">
      <c r="A53" s="383" t="e">
        <f>A41+1</f>
        <v>#REF!</v>
      </c>
      <c r="B53" s="398"/>
      <c r="C53" s="399"/>
      <c r="D53" s="400" t="s">
        <v>31</v>
      </c>
      <c r="E53" s="401" t="s">
        <v>32</v>
      </c>
      <c r="F53" s="374">
        <v>3075</v>
      </c>
      <c r="G53" s="374">
        <v>1075</v>
      </c>
      <c r="H53" s="410">
        <f>SUM(H54:H55)</f>
        <v>1554</v>
      </c>
      <c r="I53" s="374"/>
      <c r="J53" s="374">
        <f aca="true" t="shared" si="2" ref="J53:J86">SUM(F53:I53)</f>
        <v>5704</v>
      </c>
      <c r="K53" s="402"/>
      <c r="L53" s="403"/>
      <c r="M53" s="374"/>
      <c r="N53" s="374"/>
      <c r="O53" s="374"/>
      <c r="P53" s="374"/>
      <c r="Q53" s="404"/>
      <c r="R53" s="405"/>
      <c r="S53" s="417"/>
    </row>
    <row r="54" spans="1:19" ht="12.75" customHeight="1" hidden="1">
      <c r="A54" s="383" t="e">
        <f aca="true" t="shared" si="3" ref="A54:A86">A53+1</f>
        <v>#REF!</v>
      </c>
      <c r="B54" s="398"/>
      <c r="C54" s="399"/>
      <c r="D54" s="400"/>
      <c r="E54" s="406" t="s">
        <v>13</v>
      </c>
      <c r="F54" s="374"/>
      <c r="G54" s="374"/>
      <c r="H54" s="373">
        <f>1554-68</f>
        <v>1486</v>
      </c>
      <c r="I54" s="374"/>
      <c r="J54" s="372">
        <f t="shared" si="2"/>
        <v>1486</v>
      </c>
      <c r="K54" s="402"/>
      <c r="L54" s="403"/>
      <c r="M54" s="374"/>
      <c r="N54" s="374"/>
      <c r="O54" s="374"/>
      <c r="P54" s="374"/>
      <c r="Q54" s="414"/>
      <c r="R54" s="405"/>
      <c r="S54" s="411"/>
    </row>
    <row r="55" spans="1:19" ht="12.75" customHeight="1" hidden="1">
      <c r="A55" s="383" t="e">
        <f t="shared" si="3"/>
        <v>#REF!</v>
      </c>
      <c r="B55" s="398"/>
      <c r="C55" s="399"/>
      <c r="D55" s="400"/>
      <c r="E55" s="406" t="s">
        <v>14</v>
      </c>
      <c r="F55" s="372"/>
      <c r="G55" s="372"/>
      <c r="H55" s="373">
        <v>68</v>
      </c>
      <c r="I55" s="372"/>
      <c r="J55" s="372">
        <f t="shared" si="2"/>
        <v>68</v>
      </c>
      <c r="K55" s="407"/>
      <c r="L55" s="408"/>
      <c r="M55" s="372"/>
      <c r="N55" s="372"/>
      <c r="O55" s="372"/>
      <c r="P55" s="372"/>
      <c r="Q55" s="414"/>
      <c r="R55" s="409"/>
      <c r="S55" s="411"/>
    </row>
    <row r="56" spans="1:19" ht="12.75" customHeight="1" hidden="1">
      <c r="A56" s="383" t="e">
        <f t="shared" si="3"/>
        <v>#REF!</v>
      </c>
      <c r="B56" s="398"/>
      <c r="C56" s="399"/>
      <c r="D56" s="400"/>
      <c r="E56" s="406" t="s">
        <v>21</v>
      </c>
      <c r="F56" s="372"/>
      <c r="G56" s="372"/>
      <c r="H56" s="373"/>
      <c r="I56" s="372"/>
      <c r="J56" s="372">
        <f t="shared" si="2"/>
        <v>0</v>
      </c>
      <c r="K56" s="407"/>
      <c r="L56" s="408"/>
      <c r="M56" s="372"/>
      <c r="N56" s="372"/>
      <c r="O56" s="372"/>
      <c r="P56" s="372"/>
      <c r="Q56" s="414"/>
      <c r="R56" s="409"/>
      <c r="S56" s="411"/>
    </row>
    <row r="57" spans="1:19" ht="12.75" customHeight="1" hidden="1">
      <c r="A57" s="383" t="e">
        <f t="shared" si="3"/>
        <v>#REF!</v>
      </c>
      <c r="B57" s="398"/>
      <c r="C57" s="399"/>
      <c r="D57" s="400"/>
      <c r="E57" s="406" t="s">
        <v>16</v>
      </c>
      <c r="F57" s="372"/>
      <c r="G57" s="372"/>
      <c r="H57" s="373"/>
      <c r="I57" s="372"/>
      <c r="J57" s="372">
        <f t="shared" si="2"/>
        <v>0</v>
      </c>
      <c r="K57" s="407"/>
      <c r="L57" s="408"/>
      <c r="M57" s="372"/>
      <c r="N57" s="372"/>
      <c r="O57" s="372"/>
      <c r="P57" s="372"/>
      <c r="Q57" s="414"/>
      <c r="R57" s="409"/>
      <c r="S57" s="411"/>
    </row>
    <row r="58" spans="1:19" ht="12.75" customHeight="1" hidden="1">
      <c r="A58" s="383" t="e">
        <f t="shared" si="3"/>
        <v>#REF!</v>
      </c>
      <c r="B58" s="398"/>
      <c r="C58" s="399"/>
      <c r="D58" s="400"/>
      <c r="E58" s="406" t="s">
        <v>22</v>
      </c>
      <c r="F58" s="372"/>
      <c r="G58" s="372"/>
      <c r="H58" s="373"/>
      <c r="I58" s="372"/>
      <c r="J58" s="372">
        <f t="shared" si="2"/>
        <v>0</v>
      </c>
      <c r="K58" s="407"/>
      <c r="L58" s="408"/>
      <c r="M58" s="372"/>
      <c r="N58" s="372"/>
      <c r="O58" s="372"/>
      <c r="P58" s="412"/>
      <c r="Q58" s="414"/>
      <c r="R58" s="409"/>
      <c r="S58" s="439"/>
    </row>
    <row r="59" spans="1:19" ht="12.75" customHeight="1" hidden="1">
      <c r="A59" s="383" t="e">
        <f t="shared" si="3"/>
        <v>#REF!</v>
      </c>
      <c r="B59" s="398"/>
      <c r="C59" s="399"/>
      <c r="D59" s="400" t="s">
        <v>33</v>
      </c>
      <c r="E59" s="401" t="s">
        <v>34</v>
      </c>
      <c r="F59" s="374">
        <v>2650</v>
      </c>
      <c r="G59" s="374">
        <v>940</v>
      </c>
      <c r="H59" s="410">
        <f>SUM(H60:H61)</f>
        <v>1765</v>
      </c>
      <c r="I59" s="374"/>
      <c r="J59" s="374">
        <f t="shared" si="2"/>
        <v>5355</v>
      </c>
      <c r="K59" s="402"/>
      <c r="L59" s="403"/>
      <c r="M59" s="374"/>
      <c r="N59" s="374"/>
      <c r="O59" s="374"/>
      <c r="P59" s="374"/>
      <c r="Q59" s="404"/>
      <c r="R59" s="405"/>
      <c r="S59" s="440"/>
    </row>
    <row r="60" spans="1:19" ht="12.75" customHeight="1" hidden="1">
      <c r="A60" s="383" t="e">
        <f t="shared" si="3"/>
        <v>#REF!</v>
      </c>
      <c r="B60" s="398"/>
      <c r="C60" s="399"/>
      <c r="D60" s="400"/>
      <c r="E60" s="406" t="s">
        <v>13</v>
      </c>
      <c r="F60" s="374"/>
      <c r="G60" s="374"/>
      <c r="H60" s="373">
        <f>1765-60</f>
        <v>1705</v>
      </c>
      <c r="I60" s="374"/>
      <c r="J60" s="372">
        <f t="shared" si="2"/>
        <v>1705</v>
      </c>
      <c r="K60" s="402"/>
      <c r="L60" s="403"/>
      <c r="M60" s="374"/>
      <c r="N60" s="374"/>
      <c r="O60" s="374"/>
      <c r="P60" s="374"/>
      <c r="Q60" s="404"/>
      <c r="R60" s="405"/>
      <c r="S60" s="440"/>
    </row>
    <row r="61" spans="1:19" ht="12.75" customHeight="1" hidden="1">
      <c r="A61" s="383" t="e">
        <f t="shared" si="3"/>
        <v>#REF!</v>
      </c>
      <c r="B61" s="398"/>
      <c r="C61" s="399"/>
      <c r="D61" s="400"/>
      <c r="E61" s="406" t="s">
        <v>14</v>
      </c>
      <c r="F61" s="372"/>
      <c r="G61" s="372"/>
      <c r="H61" s="373">
        <v>60</v>
      </c>
      <c r="I61" s="372"/>
      <c r="J61" s="372">
        <f t="shared" si="2"/>
        <v>60</v>
      </c>
      <c r="K61" s="407"/>
      <c r="L61" s="408"/>
      <c r="M61" s="372"/>
      <c r="N61" s="372"/>
      <c r="O61" s="372"/>
      <c r="P61" s="372"/>
      <c r="Q61" s="414"/>
      <c r="R61" s="409"/>
      <c r="S61" s="440"/>
    </row>
    <row r="62" spans="1:19" ht="12.75" customHeight="1" hidden="1">
      <c r="A62" s="383" t="e">
        <f t="shared" si="3"/>
        <v>#REF!</v>
      </c>
      <c r="B62" s="398"/>
      <c r="C62" s="399"/>
      <c r="D62" s="400"/>
      <c r="E62" s="406" t="s">
        <v>35</v>
      </c>
      <c r="F62" s="372"/>
      <c r="G62" s="372"/>
      <c r="H62" s="373"/>
      <c r="I62" s="372"/>
      <c r="J62" s="372">
        <f t="shared" si="2"/>
        <v>0</v>
      </c>
      <c r="K62" s="407"/>
      <c r="L62" s="408"/>
      <c r="M62" s="372"/>
      <c r="N62" s="372"/>
      <c r="O62" s="372"/>
      <c r="P62" s="372"/>
      <c r="Q62" s="414"/>
      <c r="R62" s="409"/>
      <c r="S62" s="440"/>
    </row>
    <row r="63" spans="1:19" ht="12.75" customHeight="1" hidden="1">
      <c r="A63" s="383" t="e">
        <f t="shared" si="3"/>
        <v>#REF!</v>
      </c>
      <c r="B63" s="398"/>
      <c r="C63" s="399"/>
      <c r="D63" s="400"/>
      <c r="E63" s="406" t="s">
        <v>16</v>
      </c>
      <c r="F63" s="372"/>
      <c r="G63" s="372"/>
      <c r="H63" s="373"/>
      <c r="I63" s="372"/>
      <c r="J63" s="372">
        <f t="shared" si="2"/>
        <v>0</v>
      </c>
      <c r="K63" s="407"/>
      <c r="L63" s="408"/>
      <c r="M63" s="372"/>
      <c r="N63" s="372"/>
      <c r="O63" s="372"/>
      <c r="P63" s="372"/>
      <c r="Q63" s="414"/>
      <c r="R63" s="409"/>
      <c r="S63" s="440"/>
    </row>
    <row r="64" spans="1:19" ht="12.75" customHeight="1" hidden="1">
      <c r="A64" s="383" t="e">
        <f t="shared" si="3"/>
        <v>#REF!</v>
      </c>
      <c r="B64" s="398"/>
      <c r="C64" s="399"/>
      <c r="D64" s="400" t="s">
        <v>36</v>
      </c>
      <c r="E64" s="401" t="s">
        <v>37</v>
      </c>
      <c r="F64" s="374">
        <v>1380</v>
      </c>
      <c r="G64" s="374">
        <v>490</v>
      </c>
      <c r="H64" s="410">
        <f>SUM(H65:H67)</f>
        <v>950</v>
      </c>
      <c r="I64" s="374"/>
      <c r="J64" s="374">
        <f t="shared" si="2"/>
        <v>2820</v>
      </c>
      <c r="K64" s="402"/>
      <c r="L64" s="403"/>
      <c r="M64" s="374"/>
      <c r="N64" s="374"/>
      <c r="O64" s="374"/>
      <c r="P64" s="374"/>
      <c r="Q64" s="404"/>
      <c r="R64" s="405"/>
      <c r="S64" s="440"/>
    </row>
    <row r="65" spans="1:19" ht="12.75" customHeight="1" hidden="1">
      <c r="A65" s="383" t="e">
        <f t="shared" si="3"/>
        <v>#REF!</v>
      </c>
      <c r="B65" s="398"/>
      <c r="C65" s="399"/>
      <c r="D65" s="400"/>
      <c r="E65" s="406" t="s">
        <v>13</v>
      </c>
      <c r="F65" s="374"/>
      <c r="G65" s="374"/>
      <c r="H65" s="373">
        <f>950-30-128</f>
        <v>792</v>
      </c>
      <c r="I65" s="374"/>
      <c r="J65" s="372">
        <f t="shared" si="2"/>
        <v>792</v>
      </c>
      <c r="K65" s="402"/>
      <c r="L65" s="403"/>
      <c r="M65" s="374"/>
      <c r="N65" s="374"/>
      <c r="O65" s="374"/>
      <c r="P65" s="374"/>
      <c r="Q65" s="404"/>
      <c r="R65" s="405"/>
      <c r="S65" s="440"/>
    </row>
    <row r="66" spans="1:19" ht="12.75" customHeight="1" hidden="1">
      <c r="A66" s="383" t="e">
        <f t="shared" si="3"/>
        <v>#REF!</v>
      </c>
      <c r="B66" s="398"/>
      <c r="C66" s="399"/>
      <c r="D66" s="400"/>
      <c r="E66" s="406" t="s">
        <v>14</v>
      </c>
      <c r="F66" s="372"/>
      <c r="G66" s="372"/>
      <c r="H66" s="373">
        <v>30</v>
      </c>
      <c r="I66" s="372"/>
      <c r="J66" s="372">
        <f t="shared" si="2"/>
        <v>30</v>
      </c>
      <c r="K66" s="407"/>
      <c r="L66" s="408"/>
      <c r="M66" s="372"/>
      <c r="N66" s="372"/>
      <c r="O66" s="372"/>
      <c r="P66" s="372"/>
      <c r="Q66" s="404"/>
      <c r="R66" s="409"/>
      <c r="S66" s="411"/>
    </row>
    <row r="67" spans="1:19" ht="12.75" customHeight="1" hidden="1">
      <c r="A67" s="383" t="e">
        <f t="shared" si="3"/>
        <v>#REF!</v>
      </c>
      <c r="B67" s="398"/>
      <c r="C67" s="399"/>
      <c r="D67" s="400"/>
      <c r="E67" s="406" t="s">
        <v>15</v>
      </c>
      <c r="F67" s="372"/>
      <c r="G67" s="372"/>
      <c r="H67" s="373">
        <v>128</v>
      </c>
      <c r="I67" s="372"/>
      <c r="J67" s="372">
        <f t="shared" si="2"/>
        <v>128</v>
      </c>
      <c r="K67" s="407"/>
      <c r="L67" s="408"/>
      <c r="M67" s="372"/>
      <c r="N67" s="372"/>
      <c r="O67" s="372"/>
      <c r="P67" s="372"/>
      <c r="Q67" s="414"/>
      <c r="R67" s="409"/>
      <c r="S67" s="411"/>
    </row>
    <row r="68" spans="1:19" ht="12.75" customHeight="1" hidden="1">
      <c r="A68" s="383" t="e">
        <f t="shared" si="3"/>
        <v>#REF!</v>
      </c>
      <c r="B68" s="398"/>
      <c r="C68" s="399"/>
      <c r="D68" s="400"/>
      <c r="E68" s="406" t="s">
        <v>21</v>
      </c>
      <c r="F68" s="372"/>
      <c r="G68" s="372"/>
      <c r="H68" s="373"/>
      <c r="I68" s="372"/>
      <c r="J68" s="372">
        <f t="shared" si="2"/>
        <v>0</v>
      </c>
      <c r="K68" s="407"/>
      <c r="L68" s="408"/>
      <c r="M68" s="372"/>
      <c r="N68" s="372"/>
      <c r="O68" s="372"/>
      <c r="P68" s="372"/>
      <c r="Q68" s="414"/>
      <c r="R68" s="409"/>
      <c r="S68" s="411"/>
    </row>
    <row r="69" spans="1:19" ht="12.75" customHeight="1" hidden="1">
      <c r="A69" s="383" t="e">
        <f t="shared" si="3"/>
        <v>#REF!</v>
      </c>
      <c r="B69" s="398"/>
      <c r="C69" s="399"/>
      <c r="D69" s="400"/>
      <c r="E69" s="406" t="s">
        <v>16</v>
      </c>
      <c r="F69" s="372"/>
      <c r="G69" s="372"/>
      <c r="H69" s="373"/>
      <c r="I69" s="372"/>
      <c r="J69" s="372">
        <f t="shared" si="2"/>
        <v>0</v>
      </c>
      <c r="K69" s="407"/>
      <c r="L69" s="408"/>
      <c r="M69" s="372"/>
      <c r="N69" s="372"/>
      <c r="O69" s="419"/>
      <c r="P69" s="419"/>
      <c r="Q69" s="421"/>
      <c r="R69" s="422"/>
      <c r="S69" s="411"/>
    </row>
    <row r="70" spans="1:19" ht="12.75" customHeight="1" hidden="1">
      <c r="A70" s="383" t="e">
        <f t="shared" si="3"/>
        <v>#REF!</v>
      </c>
      <c r="B70" s="398"/>
      <c r="C70" s="399"/>
      <c r="D70" s="400" t="s">
        <v>38</v>
      </c>
      <c r="E70" s="401" t="s">
        <v>39</v>
      </c>
      <c r="F70" s="374">
        <v>1818</v>
      </c>
      <c r="G70" s="374">
        <v>648</v>
      </c>
      <c r="H70" s="410">
        <f>SUM(H71:H73)</f>
        <v>1288</v>
      </c>
      <c r="I70" s="374"/>
      <c r="J70" s="374">
        <f t="shared" si="2"/>
        <v>3754</v>
      </c>
      <c r="K70" s="402"/>
      <c r="L70" s="403"/>
      <c r="M70" s="374"/>
      <c r="N70" s="374"/>
      <c r="O70" s="441"/>
      <c r="P70" s="441"/>
      <c r="Q70" s="442"/>
      <c r="R70" s="443"/>
      <c r="S70" s="411"/>
    </row>
    <row r="71" spans="1:19" ht="12.75" customHeight="1" hidden="1">
      <c r="A71" s="383" t="e">
        <f t="shared" si="3"/>
        <v>#REF!</v>
      </c>
      <c r="B71" s="398"/>
      <c r="C71" s="399"/>
      <c r="D71" s="400"/>
      <c r="E71" s="406" t="s">
        <v>13</v>
      </c>
      <c r="F71" s="374"/>
      <c r="G71" s="374"/>
      <c r="H71" s="373">
        <f>1288-28-130</f>
        <v>1130</v>
      </c>
      <c r="I71" s="374"/>
      <c r="J71" s="372">
        <f t="shared" si="2"/>
        <v>1130</v>
      </c>
      <c r="K71" s="402"/>
      <c r="L71" s="403"/>
      <c r="M71" s="374"/>
      <c r="N71" s="374"/>
      <c r="O71" s="441"/>
      <c r="P71" s="441"/>
      <c r="Q71" s="442"/>
      <c r="R71" s="443"/>
      <c r="S71" s="411"/>
    </row>
    <row r="72" spans="1:19" ht="12.75" customHeight="1" hidden="1">
      <c r="A72" s="383" t="e">
        <f t="shared" si="3"/>
        <v>#REF!</v>
      </c>
      <c r="B72" s="398"/>
      <c r="C72" s="399"/>
      <c r="D72" s="400"/>
      <c r="E72" s="406" t="s">
        <v>14</v>
      </c>
      <c r="F72" s="372"/>
      <c r="G72" s="372"/>
      <c r="H72" s="373">
        <v>28</v>
      </c>
      <c r="I72" s="372"/>
      <c r="J72" s="372">
        <f t="shared" si="2"/>
        <v>28</v>
      </c>
      <c r="K72" s="407"/>
      <c r="L72" s="408"/>
      <c r="M72" s="372"/>
      <c r="N72" s="372"/>
      <c r="O72" s="419"/>
      <c r="P72" s="419"/>
      <c r="Q72" s="442"/>
      <c r="R72" s="422"/>
      <c r="S72" s="411"/>
    </row>
    <row r="73" spans="1:19" ht="12.75" customHeight="1" hidden="1">
      <c r="A73" s="383" t="e">
        <f t="shared" si="3"/>
        <v>#REF!</v>
      </c>
      <c r="B73" s="398"/>
      <c r="C73" s="399"/>
      <c r="D73" s="400"/>
      <c r="E73" s="406" t="s">
        <v>40</v>
      </c>
      <c r="F73" s="372"/>
      <c r="G73" s="372"/>
      <c r="H73" s="373">
        <v>130</v>
      </c>
      <c r="I73" s="372"/>
      <c r="J73" s="372">
        <f t="shared" si="2"/>
        <v>130</v>
      </c>
      <c r="K73" s="407"/>
      <c r="L73" s="408"/>
      <c r="M73" s="372"/>
      <c r="N73" s="372"/>
      <c r="O73" s="419"/>
      <c r="P73" s="419"/>
      <c r="Q73" s="442"/>
      <c r="R73" s="422"/>
      <c r="S73" s="411"/>
    </row>
    <row r="74" spans="1:19" ht="12.75" customHeight="1" hidden="1">
      <c r="A74" s="383" t="e">
        <f t="shared" si="3"/>
        <v>#REF!</v>
      </c>
      <c r="B74" s="398"/>
      <c r="C74" s="399"/>
      <c r="D74" s="400"/>
      <c r="E74" s="406" t="s">
        <v>21</v>
      </c>
      <c r="F74" s="372"/>
      <c r="G74" s="372"/>
      <c r="H74" s="373"/>
      <c r="I74" s="372"/>
      <c r="J74" s="372">
        <f t="shared" si="2"/>
        <v>0</v>
      </c>
      <c r="K74" s="407"/>
      <c r="L74" s="408"/>
      <c r="M74" s="372"/>
      <c r="N74" s="372"/>
      <c r="O74" s="419"/>
      <c r="P74" s="419"/>
      <c r="Q74" s="421"/>
      <c r="R74" s="422"/>
      <c r="S74" s="411"/>
    </row>
    <row r="75" spans="1:19" ht="12.75" customHeight="1" hidden="1">
      <c r="A75" s="383" t="e">
        <f t="shared" si="3"/>
        <v>#REF!</v>
      </c>
      <c r="B75" s="398"/>
      <c r="C75" s="399"/>
      <c r="D75" s="400"/>
      <c r="E75" s="406" t="s">
        <v>16</v>
      </c>
      <c r="F75" s="372"/>
      <c r="G75" s="372"/>
      <c r="H75" s="373"/>
      <c r="I75" s="372"/>
      <c r="J75" s="419">
        <f t="shared" si="2"/>
        <v>0</v>
      </c>
      <c r="K75" s="420"/>
      <c r="L75" s="408"/>
      <c r="M75" s="372"/>
      <c r="N75" s="372"/>
      <c r="O75" s="419"/>
      <c r="P75" s="419"/>
      <c r="Q75" s="421"/>
      <c r="R75" s="422"/>
      <c r="S75" s="411"/>
    </row>
    <row r="76" spans="1:19" ht="12.75" customHeight="1" hidden="1">
      <c r="A76" s="383" t="e">
        <f t="shared" si="3"/>
        <v>#REF!</v>
      </c>
      <c r="B76" s="398"/>
      <c r="C76" s="399"/>
      <c r="D76" s="400" t="s">
        <v>41</v>
      </c>
      <c r="E76" s="401" t="s">
        <v>42</v>
      </c>
      <c r="F76" s="374">
        <v>1930</v>
      </c>
      <c r="G76" s="374">
        <v>675</v>
      </c>
      <c r="H76" s="410">
        <f>SUM(H77:H79)</f>
        <v>1142</v>
      </c>
      <c r="I76" s="374"/>
      <c r="J76" s="374">
        <f t="shared" si="2"/>
        <v>3747</v>
      </c>
      <c r="K76" s="402"/>
      <c r="L76" s="403"/>
      <c r="M76" s="374"/>
      <c r="N76" s="374"/>
      <c r="O76" s="441"/>
      <c r="P76" s="441"/>
      <c r="Q76" s="442"/>
      <c r="R76" s="443"/>
      <c r="S76" s="411"/>
    </row>
    <row r="77" spans="1:19" ht="12.75" customHeight="1" hidden="1">
      <c r="A77" s="383" t="e">
        <f t="shared" si="3"/>
        <v>#REF!</v>
      </c>
      <c r="B77" s="398"/>
      <c r="C77" s="399"/>
      <c r="D77" s="400"/>
      <c r="E77" s="406" t="s">
        <v>13</v>
      </c>
      <c r="F77" s="374"/>
      <c r="G77" s="374"/>
      <c r="H77" s="410">
        <f>1142-40-786</f>
        <v>316</v>
      </c>
      <c r="I77" s="374"/>
      <c r="J77" s="372">
        <f t="shared" si="2"/>
        <v>316</v>
      </c>
      <c r="K77" s="402"/>
      <c r="L77" s="403"/>
      <c r="M77" s="374"/>
      <c r="N77" s="374"/>
      <c r="O77" s="441"/>
      <c r="P77" s="441"/>
      <c r="Q77" s="442"/>
      <c r="R77" s="443"/>
      <c r="S77" s="411"/>
    </row>
    <row r="78" spans="1:19" ht="12.75" customHeight="1" hidden="1">
      <c r="A78" s="383" t="e">
        <f t="shared" si="3"/>
        <v>#REF!</v>
      </c>
      <c r="B78" s="398"/>
      <c r="C78" s="399"/>
      <c r="D78" s="400"/>
      <c r="E78" s="373" t="s">
        <v>14</v>
      </c>
      <c r="F78" s="372"/>
      <c r="G78" s="372"/>
      <c r="H78" s="373">
        <v>40</v>
      </c>
      <c r="I78" s="372"/>
      <c r="J78" s="372">
        <f t="shared" si="2"/>
        <v>40</v>
      </c>
      <c r="K78" s="407"/>
      <c r="L78" s="408"/>
      <c r="M78" s="372"/>
      <c r="N78" s="372"/>
      <c r="O78" s="419"/>
      <c r="P78" s="419"/>
      <c r="Q78" s="442"/>
      <c r="R78" s="422"/>
      <c r="S78" s="411"/>
    </row>
    <row r="79" spans="1:19" ht="12.75" customHeight="1" hidden="1">
      <c r="A79" s="383" t="e">
        <f t="shared" si="3"/>
        <v>#REF!</v>
      </c>
      <c r="B79" s="398"/>
      <c r="C79" s="399"/>
      <c r="D79" s="400"/>
      <c r="E79" s="373" t="s">
        <v>15</v>
      </c>
      <c r="F79" s="372"/>
      <c r="G79" s="372"/>
      <c r="H79" s="373">
        <f>764+22</f>
        <v>786</v>
      </c>
      <c r="I79" s="372"/>
      <c r="J79" s="372">
        <f t="shared" si="2"/>
        <v>786</v>
      </c>
      <c r="K79" s="407"/>
      <c r="L79" s="408"/>
      <c r="M79" s="372"/>
      <c r="N79" s="372"/>
      <c r="O79" s="419"/>
      <c r="P79" s="419"/>
      <c r="Q79" s="442"/>
      <c r="R79" s="422"/>
      <c r="S79" s="411"/>
    </row>
    <row r="80" spans="1:19" ht="12.75" customHeight="1" hidden="1">
      <c r="A80" s="383" t="e">
        <f t="shared" si="3"/>
        <v>#REF!</v>
      </c>
      <c r="B80" s="398"/>
      <c r="C80" s="399"/>
      <c r="D80" s="400"/>
      <c r="E80" s="406" t="s">
        <v>21</v>
      </c>
      <c r="F80" s="372"/>
      <c r="G80" s="372"/>
      <c r="H80" s="373"/>
      <c r="I80" s="372"/>
      <c r="J80" s="372">
        <f t="shared" si="2"/>
        <v>0</v>
      </c>
      <c r="K80" s="407"/>
      <c r="L80" s="408"/>
      <c r="M80" s="372"/>
      <c r="N80" s="372"/>
      <c r="O80" s="419"/>
      <c r="P80" s="419"/>
      <c r="Q80" s="442"/>
      <c r="R80" s="422"/>
      <c r="S80" s="411"/>
    </row>
    <row r="81" spans="1:19" ht="12.75" customHeight="1" hidden="1">
      <c r="A81" s="383" t="e">
        <f t="shared" si="3"/>
        <v>#REF!</v>
      </c>
      <c r="B81" s="398"/>
      <c r="C81" s="399"/>
      <c r="D81" s="400"/>
      <c r="E81" s="406" t="s">
        <v>16</v>
      </c>
      <c r="F81" s="372"/>
      <c r="G81" s="372"/>
      <c r="H81" s="373"/>
      <c r="I81" s="372"/>
      <c r="J81" s="372">
        <f t="shared" si="2"/>
        <v>0</v>
      </c>
      <c r="K81" s="407"/>
      <c r="L81" s="408"/>
      <c r="M81" s="372"/>
      <c r="N81" s="372"/>
      <c r="O81" s="419"/>
      <c r="P81" s="419"/>
      <c r="Q81" s="442"/>
      <c r="R81" s="422"/>
      <c r="S81" s="411"/>
    </row>
    <row r="82" spans="1:19" ht="12.75" customHeight="1" hidden="1">
      <c r="A82" s="383" t="e">
        <f t="shared" si="3"/>
        <v>#REF!</v>
      </c>
      <c r="B82" s="398"/>
      <c r="C82" s="399"/>
      <c r="D82" s="400" t="s">
        <v>43</v>
      </c>
      <c r="E82" s="401" t="s">
        <v>44</v>
      </c>
      <c r="F82" s="374">
        <v>1700</v>
      </c>
      <c r="G82" s="374">
        <v>600</v>
      </c>
      <c r="H82" s="410">
        <f>SUM(H83:H85)</f>
        <v>774</v>
      </c>
      <c r="I82" s="374"/>
      <c r="J82" s="374">
        <f t="shared" si="2"/>
        <v>3074</v>
      </c>
      <c r="K82" s="402"/>
      <c r="L82" s="403"/>
      <c r="M82" s="374"/>
      <c r="N82" s="374"/>
      <c r="O82" s="441"/>
      <c r="P82" s="441"/>
      <c r="Q82" s="442"/>
      <c r="R82" s="443"/>
      <c r="S82" s="411"/>
    </row>
    <row r="83" spans="1:19" ht="12.75" customHeight="1" hidden="1">
      <c r="A83" s="383" t="e">
        <f t="shared" si="3"/>
        <v>#REF!</v>
      </c>
      <c r="B83" s="398"/>
      <c r="C83" s="399"/>
      <c r="D83" s="400"/>
      <c r="E83" s="406" t="s">
        <v>13</v>
      </c>
      <c r="F83" s="374"/>
      <c r="G83" s="374"/>
      <c r="H83" s="373">
        <f>774-37-72</f>
        <v>665</v>
      </c>
      <c r="I83" s="374"/>
      <c r="J83" s="372">
        <f t="shared" si="2"/>
        <v>665</v>
      </c>
      <c r="K83" s="402"/>
      <c r="L83" s="403"/>
      <c r="M83" s="374"/>
      <c r="N83" s="374"/>
      <c r="O83" s="441"/>
      <c r="P83" s="441"/>
      <c r="Q83" s="442"/>
      <c r="R83" s="443"/>
      <c r="S83" s="411"/>
    </row>
    <row r="84" spans="1:19" ht="12.75" customHeight="1" hidden="1">
      <c r="A84" s="383" t="e">
        <f t="shared" si="3"/>
        <v>#REF!</v>
      </c>
      <c r="B84" s="398"/>
      <c r="C84" s="399"/>
      <c r="D84" s="400"/>
      <c r="E84" s="406" t="s">
        <v>15</v>
      </c>
      <c r="F84" s="374"/>
      <c r="G84" s="374"/>
      <c r="H84" s="373">
        <v>72</v>
      </c>
      <c r="I84" s="374"/>
      <c r="J84" s="372">
        <f t="shared" si="2"/>
        <v>72</v>
      </c>
      <c r="K84" s="402"/>
      <c r="L84" s="403"/>
      <c r="M84" s="374"/>
      <c r="N84" s="374"/>
      <c r="O84" s="441"/>
      <c r="P84" s="441"/>
      <c r="Q84" s="442"/>
      <c r="R84" s="443"/>
      <c r="S84" s="411"/>
    </row>
    <row r="85" spans="1:19" ht="12.75" customHeight="1" hidden="1">
      <c r="A85" s="383" t="e">
        <f t="shared" si="3"/>
        <v>#REF!</v>
      </c>
      <c r="B85" s="398"/>
      <c r="C85" s="399"/>
      <c r="D85" s="400"/>
      <c r="E85" s="406" t="s">
        <v>14</v>
      </c>
      <c r="F85" s="372"/>
      <c r="G85" s="372"/>
      <c r="H85" s="373">
        <v>37</v>
      </c>
      <c r="I85" s="372"/>
      <c r="J85" s="419">
        <f t="shared" si="2"/>
        <v>37</v>
      </c>
      <c r="K85" s="420"/>
      <c r="L85" s="408"/>
      <c r="M85" s="372"/>
      <c r="N85" s="372"/>
      <c r="O85" s="419"/>
      <c r="P85" s="419"/>
      <c r="Q85" s="442"/>
      <c r="R85" s="422"/>
      <c r="S85" s="411"/>
    </row>
    <row r="86" spans="1:19" ht="13.5" customHeight="1" hidden="1" thickBot="1">
      <c r="A86" s="383" t="e">
        <f t="shared" si="3"/>
        <v>#REF!</v>
      </c>
      <c r="B86" s="398"/>
      <c r="C86" s="399"/>
      <c r="D86" s="400"/>
      <c r="E86" s="406" t="s">
        <v>16</v>
      </c>
      <c r="F86" s="372"/>
      <c r="G86" s="372"/>
      <c r="H86" s="373"/>
      <c r="I86" s="372"/>
      <c r="J86" s="419">
        <f t="shared" si="2"/>
        <v>0</v>
      </c>
      <c r="K86" s="420"/>
      <c r="L86" s="408"/>
      <c r="M86" s="372"/>
      <c r="N86" s="372"/>
      <c r="O86" s="419"/>
      <c r="P86" s="419"/>
      <c r="Q86" s="442"/>
      <c r="R86" s="422"/>
      <c r="S86" s="415"/>
    </row>
    <row r="87" spans="1:19" ht="12.75" customHeight="1" hidden="1">
      <c r="A87" s="383"/>
      <c r="B87" s="398"/>
      <c r="C87" s="399"/>
      <c r="D87" s="400"/>
      <c r="E87" s="406"/>
      <c r="F87" s="372"/>
      <c r="G87" s="372"/>
      <c r="H87" s="373"/>
      <c r="I87" s="372"/>
      <c r="J87" s="419"/>
      <c r="K87" s="420"/>
      <c r="L87" s="416"/>
      <c r="M87" s="372"/>
      <c r="N87" s="372"/>
      <c r="O87" s="419"/>
      <c r="P87" s="419"/>
      <c r="Q87" s="442"/>
      <c r="R87" s="422"/>
      <c r="S87" s="417"/>
    </row>
    <row r="88" spans="1:19" ht="12.75" customHeight="1" hidden="1">
      <c r="A88" s="383"/>
      <c r="B88" s="398"/>
      <c r="C88" s="399"/>
      <c r="D88" s="400"/>
      <c r="E88" s="406"/>
      <c r="F88" s="372"/>
      <c r="G88" s="372"/>
      <c r="H88" s="373"/>
      <c r="I88" s="372"/>
      <c r="J88" s="419"/>
      <c r="K88" s="420"/>
      <c r="L88" s="416"/>
      <c r="M88" s="372"/>
      <c r="N88" s="372"/>
      <c r="O88" s="419"/>
      <c r="P88" s="419"/>
      <c r="Q88" s="442"/>
      <c r="R88" s="422"/>
      <c r="S88" s="417"/>
    </row>
    <row r="89" spans="1:19" ht="12.75" customHeight="1" hidden="1">
      <c r="A89" s="383"/>
      <c r="B89" s="398"/>
      <c r="C89" s="399"/>
      <c r="D89" s="400"/>
      <c r="E89" s="406"/>
      <c r="F89" s="372"/>
      <c r="G89" s="372"/>
      <c r="H89" s="373"/>
      <c r="I89" s="372"/>
      <c r="J89" s="419"/>
      <c r="K89" s="420"/>
      <c r="L89" s="416"/>
      <c r="M89" s="372"/>
      <c r="N89" s="372"/>
      <c r="O89" s="419"/>
      <c r="P89" s="419"/>
      <c r="Q89" s="442"/>
      <c r="R89" s="422"/>
      <c r="S89" s="417"/>
    </row>
    <row r="90" spans="1:19" ht="12.75" customHeight="1" hidden="1">
      <c r="A90" s="383"/>
      <c r="B90" s="398"/>
      <c r="C90" s="399"/>
      <c r="D90" s="400"/>
      <c r="E90" s="406"/>
      <c r="F90" s="372"/>
      <c r="G90" s="372"/>
      <c r="H90" s="373"/>
      <c r="I90" s="372"/>
      <c r="J90" s="419"/>
      <c r="K90" s="420"/>
      <c r="L90" s="416"/>
      <c r="M90" s="372"/>
      <c r="N90" s="372"/>
      <c r="O90" s="419"/>
      <c r="P90" s="419"/>
      <c r="Q90" s="442"/>
      <c r="R90" s="422"/>
      <c r="S90" s="417"/>
    </row>
    <row r="91" spans="1:19" ht="18.75" customHeight="1" hidden="1">
      <c r="A91" s="383"/>
      <c r="B91" s="418" t="s">
        <v>0</v>
      </c>
      <c r="C91" s="399"/>
      <c r="D91" s="400"/>
      <c r="E91" s="406"/>
      <c r="F91" s="372"/>
      <c r="G91" s="372"/>
      <c r="H91" s="373"/>
      <c r="I91" s="372"/>
      <c r="J91" s="419"/>
      <c r="K91" s="420"/>
      <c r="L91" s="416"/>
      <c r="M91" s="372"/>
      <c r="N91" s="372"/>
      <c r="O91" s="419"/>
      <c r="P91" s="419"/>
      <c r="Q91" s="421"/>
      <c r="R91" s="422"/>
      <c r="S91" s="423"/>
    </row>
    <row r="92" spans="1:19" ht="6" customHeight="1" hidden="1" thickBot="1">
      <c r="A92" s="383"/>
      <c r="B92" s="398"/>
      <c r="C92" s="399"/>
      <c r="D92" s="400"/>
      <c r="E92" s="406"/>
      <c r="F92" s="372"/>
      <c r="G92" s="372"/>
      <c r="H92" s="373"/>
      <c r="I92" s="372"/>
      <c r="J92" s="419"/>
      <c r="K92" s="420"/>
      <c r="L92" s="416"/>
      <c r="M92" s="372"/>
      <c r="N92" s="372"/>
      <c r="O92" s="419"/>
      <c r="P92" s="419"/>
      <c r="Q92" s="421"/>
      <c r="R92" s="422"/>
      <c r="S92" s="423"/>
    </row>
    <row r="93" spans="1:19" ht="13.5" customHeight="1" hidden="1" thickBot="1">
      <c r="A93" s="608" t="s">
        <v>1</v>
      </c>
      <c r="B93" s="609"/>
      <c r="C93" s="609"/>
      <c r="D93" s="609"/>
      <c r="E93" s="609"/>
      <c r="F93" s="609"/>
      <c r="G93" s="609"/>
      <c r="H93" s="609"/>
      <c r="I93" s="609"/>
      <c r="J93" s="609"/>
      <c r="K93" s="610"/>
      <c r="L93" s="424"/>
      <c r="M93" s="425"/>
      <c r="N93" s="425"/>
      <c r="O93" s="425"/>
      <c r="P93" s="425"/>
      <c r="Q93" s="426"/>
      <c r="R93" s="427"/>
      <c r="S93" s="611"/>
    </row>
    <row r="94" spans="1:19" ht="18.75" customHeight="1" hidden="1">
      <c r="A94" s="428"/>
      <c r="B94" s="429"/>
      <c r="C94" s="430"/>
      <c r="D94" s="431"/>
      <c r="E94" s="432"/>
      <c r="F94" s="614" t="s">
        <v>2</v>
      </c>
      <c r="G94" s="615"/>
      <c r="H94" s="615"/>
      <c r="I94" s="615"/>
      <c r="J94" s="616"/>
      <c r="K94" s="433"/>
      <c r="L94" s="617"/>
      <c r="M94" s="615"/>
      <c r="N94" s="615"/>
      <c r="O94" s="615"/>
      <c r="P94" s="615"/>
      <c r="Q94" s="618"/>
      <c r="R94" s="434"/>
      <c r="S94" s="612"/>
    </row>
    <row r="95" spans="1:19" ht="12.75" customHeight="1" hidden="1">
      <c r="A95" s="428"/>
      <c r="B95" s="431" t="s">
        <v>4</v>
      </c>
      <c r="C95" s="431" t="s">
        <v>5</v>
      </c>
      <c r="D95" s="619" t="s">
        <v>6</v>
      </c>
      <c r="E95" s="620"/>
      <c r="F95" s="620"/>
      <c r="G95" s="620"/>
      <c r="H95" s="620"/>
      <c r="I95" s="620"/>
      <c r="J95" s="621"/>
      <c r="K95" s="435"/>
      <c r="L95" s="622"/>
      <c r="M95" s="620"/>
      <c r="N95" s="620"/>
      <c r="O95" s="620"/>
      <c r="P95" s="620"/>
      <c r="Q95" s="623"/>
      <c r="R95" s="436"/>
      <c r="S95" s="612"/>
    </row>
    <row r="96" spans="1:19" ht="12.75" customHeight="1" hidden="1">
      <c r="A96" s="428"/>
      <c r="B96" s="431" t="s">
        <v>7</v>
      </c>
      <c r="C96" s="431" t="s">
        <v>8</v>
      </c>
      <c r="D96" s="431"/>
      <c r="E96" s="432" t="s">
        <v>9</v>
      </c>
      <c r="F96" s="602">
        <v>610</v>
      </c>
      <c r="G96" s="602">
        <v>620</v>
      </c>
      <c r="H96" s="602">
        <v>630</v>
      </c>
      <c r="I96" s="602">
        <v>640</v>
      </c>
      <c r="J96" s="602" t="s">
        <v>10</v>
      </c>
      <c r="K96" s="437"/>
      <c r="L96" s="604"/>
      <c r="M96" s="602"/>
      <c r="N96" s="602"/>
      <c r="O96" s="602"/>
      <c r="P96" s="602"/>
      <c r="Q96" s="606"/>
      <c r="R96" s="438"/>
      <c r="S96" s="612"/>
    </row>
    <row r="97" spans="1:19" ht="13.5" customHeight="1" hidden="1" thickBot="1">
      <c r="A97" s="428"/>
      <c r="B97" s="431"/>
      <c r="C97" s="431"/>
      <c r="D97" s="431"/>
      <c r="E97" s="432"/>
      <c r="F97" s="603"/>
      <c r="G97" s="603"/>
      <c r="H97" s="603"/>
      <c r="I97" s="603"/>
      <c r="J97" s="603"/>
      <c r="K97" s="437"/>
      <c r="L97" s="605"/>
      <c r="M97" s="603"/>
      <c r="N97" s="603"/>
      <c r="O97" s="603"/>
      <c r="P97" s="603"/>
      <c r="Q97" s="607"/>
      <c r="R97" s="438"/>
      <c r="S97" s="613"/>
    </row>
    <row r="98" spans="1:19" ht="12.75" customHeight="1" hidden="1">
      <c r="A98" s="383" t="e">
        <f>A86+1</f>
        <v>#REF!</v>
      </c>
      <c r="B98" s="398"/>
      <c r="C98" s="399"/>
      <c r="D98" s="400" t="s">
        <v>45</v>
      </c>
      <c r="E98" s="401" t="s">
        <v>46</v>
      </c>
      <c r="F98" s="374">
        <v>860</v>
      </c>
      <c r="G98" s="374">
        <v>301</v>
      </c>
      <c r="H98" s="410">
        <f>SUM(H99:H102)</f>
        <v>329</v>
      </c>
      <c r="I98" s="374"/>
      <c r="J98" s="374">
        <f aca="true" t="shared" si="4" ref="J98:J120">SUM(F98:I98)</f>
        <v>1490</v>
      </c>
      <c r="K98" s="402"/>
      <c r="L98" s="403"/>
      <c r="M98" s="374"/>
      <c r="N98" s="374"/>
      <c r="O98" s="441"/>
      <c r="P98" s="441"/>
      <c r="Q98" s="442"/>
      <c r="R98" s="443"/>
      <c r="S98" s="417"/>
    </row>
    <row r="99" spans="1:19" ht="12.75" customHeight="1" hidden="1">
      <c r="A99" s="383" t="e">
        <f aca="true" t="shared" si="5" ref="A99:A120">A98+1</f>
        <v>#REF!</v>
      </c>
      <c r="B99" s="398"/>
      <c r="C99" s="399"/>
      <c r="D99" s="400"/>
      <c r="E99" s="406" t="s">
        <v>13</v>
      </c>
      <c r="F99" s="374"/>
      <c r="G99" s="374"/>
      <c r="H99" s="373">
        <f>329-19-56</f>
        <v>254</v>
      </c>
      <c r="I99" s="374"/>
      <c r="J99" s="372">
        <f t="shared" si="4"/>
        <v>254</v>
      </c>
      <c r="K99" s="402"/>
      <c r="L99" s="403"/>
      <c r="M99" s="374"/>
      <c r="N99" s="374"/>
      <c r="O99" s="441"/>
      <c r="P99" s="441"/>
      <c r="Q99" s="442"/>
      <c r="R99" s="443"/>
      <c r="S99" s="411"/>
    </row>
    <row r="100" spans="1:19" ht="12.75" customHeight="1" hidden="1">
      <c r="A100" s="383" t="e">
        <f t="shared" si="5"/>
        <v>#REF!</v>
      </c>
      <c r="B100" s="398"/>
      <c r="C100" s="399"/>
      <c r="D100" s="400"/>
      <c r="E100" s="406" t="s">
        <v>15</v>
      </c>
      <c r="F100" s="374"/>
      <c r="G100" s="374"/>
      <c r="H100" s="373">
        <v>56</v>
      </c>
      <c r="I100" s="374"/>
      <c r="J100" s="372">
        <f t="shared" si="4"/>
        <v>56</v>
      </c>
      <c r="K100" s="402"/>
      <c r="L100" s="403"/>
      <c r="M100" s="374"/>
      <c r="N100" s="374"/>
      <c r="O100" s="441"/>
      <c r="P100" s="441"/>
      <c r="Q100" s="442"/>
      <c r="R100" s="443"/>
      <c r="S100" s="411"/>
    </row>
    <row r="101" spans="1:19" ht="12.75" customHeight="1" hidden="1">
      <c r="A101" s="383" t="e">
        <f t="shared" si="5"/>
        <v>#REF!</v>
      </c>
      <c r="B101" s="398"/>
      <c r="C101" s="399"/>
      <c r="D101" s="400"/>
      <c r="E101" s="406" t="s">
        <v>14</v>
      </c>
      <c r="F101" s="372"/>
      <c r="G101" s="372"/>
      <c r="H101" s="373">
        <v>19</v>
      </c>
      <c r="I101" s="372"/>
      <c r="J101" s="372">
        <f t="shared" si="4"/>
        <v>19</v>
      </c>
      <c r="K101" s="407"/>
      <c r="L101" s="408"/>
      <c r="M101" s="372"/>
      <c r="N101" s="372"/>
      <c r="O101" s="419"/>
      <c r="P101" s="419"/>
      <c r="Q101" s="442"/>
      <c r="R101" s="422"/>
      <c r="S101" s="411"/>
    </row>
    <row r="102" spans="1:19" ht="12.75" customHeight="1" hidden="1">
      <c r="A102" s="383" t="e">
        <f t="shared" si="5"/>
        <v>#REF!</v>
      </c>
      <c r="B102" s="398"/>
      <c r="C102" s="399"/>
      <c r="D102" s="400"/>
      <c r="E102" s="406" t="s">
        <v>16</v>
      </c>
      <c r="F102" s="372"/>
      <c r="G102" s="372"/>
      <c r="H102" s="373"/>
      <c r="I102" s="372"/>
      <c r="J102" s="372">
        <f t="shared" si="4"/>
        <v>0</v>
      </c>
      <c r="K102" s="407"/>
      <c r="L102" s="408"/>
      <c r="M102" s="372"/>
      <c r="N102" s="372"/>
      <c r="O102" s="419"/>
      <c r="P102" s="419"/>
      <c r="Q102" s="442"/>
      <c r="R102" s="422"/>
      <c r="S102" s="411"/>
    </row>
    <row r="103" spans="1:19" ht="12.75" customHeight="1" hidden="1">
      <c r="A103" s="383" t="e">
        <f t="shared" si="5"/>
        <v>#REF!</v>
      </c>
      <c r="B103" s="398"/>
      <c r="C103" s="399"/>
      <c r="D103" s="400" t="s">
        <v>47</v>
      </c>
      <c r="E103" s="401" t="s">
        <v>48</v>
      </c>
      <c r="F103" s="374">
        <v>1030</v>
      </c>
      <c r="G103" s="374">
        <v>360</v>
      </c>
      <c r="H103" s="410">
        <f>SUM(H104:H106)</f>
        <v>481</v>
      </c>
      <c r="I103" s="374"/>
      <c r="J103" s="374">
        <f t="shared" si="4"/>
        <v>1871</v>
      </c>
      <c r="K103" s="402"/>
      <c r="L103" s="403"/>
      <c r="M103" s="374"/>
      <c r="N103" s="374"/>
      <c r="O103" s="441"/>
      <c r="P103" s="441"/>
      <c r="Q103" s="442"/>
      <c r="R103" s="443"/>
      <c r="S103" s="411"/>
    </row>
    <row r="104" spans="1:19" ht="12.75" customHeight="1" hidden="1">
      <c r="A104" s="383" t="e">
        <f t="shared" si="5"/>
        <v>#REF!</v>
      </c>
      <c r="B104" s="398"/>
      <c r="C104" s="399"/>
      <c r="D104" s="400"/>
      <c r="E104" s="406" t="s">
        <v>13</v>
      </c>
      <c r="F104" s="374"/>
      <c r="G104" s="374"/>
      <c r="H104" s="373">
        <f>481-21-72</f>
        <v>388</v>
      </c>
      <c r="I104" s="374"/>
      <c r="J104" s="372">
        <f t="shared" si="4"/>
        <v>388</v>
      </c>
      <c r="K104" s="402"/>
      <c r="L104" s="403"/>
      <c r="M104" s="374"/>
      <c r="N104" s="374"/>
      <c r="O104" s="441"/>
      <c r="P104" s="441"/>
      <c r="Q104" s="442"/>
      <c r="R104" s="443"/>
      <c r="S104" s="411"/>
    </row>
    <row r="105" spans="1:19" ht="12.75" customHeight="1" hidden="1">
      <c r="A105" s="383" t="e">
        <f t="shared" si="5"/>
        <v>#REF!</v>
      </c>
      <c r="B105" s="398"/>
      <c r="C105" s="399"/>
      <c r="D105" s="400"/>
      <c r="E105" s="406" t="s">
        <v>15</v>
      </c>
      <c r="F105" s="374"/>
      <c r="G105" s="374"/>
      <c r="H105" s="373">
        <v>72</v>
      </c>
      <c r="I105" s="374"/>
      <c r="J105" s="372">
        <f t="shared" si="4"/>
        <v>72</v>
      </c>
      <c r="K105" s="402"/>
      <c r="L105" s="403"/>
      <c r="M105" s="374"/>
      <c r="N105" s="374"/>
      <c r="O105" s="441"/>
      <c r="P105" s="441"/>
      <c r="Q105" s="442"/>
      <c r="R105" s="443"/>
      <c r="S105" s="411"/>
    </row>
    <row r="106" spans="1:19" ht="12.75" customHeight="1" hidden="1">
      <c r="A106" s="383" t="e">
        <f t="shared" si="5"/>
        <v>#REF!</v>
      </c>
      <c r="B106" s="398"/>
      <c r="C106" s="399"/>
      <c r="D106" s="400"/>
      <c r="E106" s="406" t="s">
        <v>14</v>
      </c>
      <c r="F106" s="372"/>
      <c r="G106" s="372"/>
      <c r="H106" s="373">
        <v>21</v>
      </c>
      <c r="I106" s="372"/>
      <c r="J106" s="372">
        <f t="shared" si="4"/>
        <v>21</v>
      </c>
      <c r="K106" s="407"/>
      <c r="L106" s="408"/>
      <c r="M106" s="372"/>
      <c r="N106" s="372"/>
      <c r="O106" s="419"/>
      <c r="P106" s="419"/>
      <c r="Q106" s="442"/>
      <c r="R106" s="422"/>
      <c r="S106" s="411"/>
    </row>
    <row r="107" spans="1:19" ht="12.75" customHeight="1" hidden="1">
      <c r="A107" s="383" t="e">
        <f t="shared" si="5"/>
        <v>#REF!</v>
      </c>
      <c r="B107" s="398"/>
      <c r="C107" s="399"/>
      <c r="D107" s="400"/>
      <c r="E107" s="406" t="s">
        <v>21</v>
      </c>
      <c r="F107" s="372"/>
      <c r="G107" s="372"/>
      <c r="H107" s="373"/>
      <c r="I107" s="372"/>
      <c r="J107" s="372">
        <f t="shared" si="4"/>
        <v>0</v>
      </c>
      <c r="K107" s="407"/>
      <c r="L107" s="408"/>
      <c r="M107" s="372"/>
      <c r="N107" s="372"/>
      <c r="O107" s="419"/>
      <c r="P107" s="419"/>
      <c r="Q107" s="442"/>
      <c r="R107" s="422"/>
      <c r="S107" s="411"/>
    </row>
    <row r="108" spans="1:19" ht="12.75" customHeight="1" hidden="1">
      <c r="A108" s="383" t="e">
        <f t="shared" si="5"/>
        <v>#REF!</v>
      </c>
      <c r="B108" s="398"/>
      <c r="C108" s="399"/>
      <c r="D108" s="400"/>
      <c r="E108" s="406" t="s">
        <v>16</v>
      </c>
      <c r="F108" s="372"/>
      <c r="G108" s="372"/>
      <c r="H108" s="373"/>
      <c r="I108" s="372"/>
      <c r="J108" s="419">
        <f t="shared" si="4"/>
        <v>0</v>
      </c>
      <c r="K108" s="420"/>
      <c r="L108" s="408"/>
      <c r="M108" s="372"/>
      <c r="N108" s="372"/>
      <c r="O108" s="419"/>
      <c r="P108" s="419"/>
      <c r="Q108" s="442"/>
      <c r="R108" s="422"/>
      <c r="S108" s="411"/>
    </row>
    <row r="109" spans="1:19" ht="12.75" customHeight="1" hidden="1">
      <c r="A109" s="383" t="e">
        <f t="shared" si="5"/>
        <v>#REF!</v>
      </c>
      <c r="B109" s="398"/>
      <c r="C109" s="399"/>
      <c r="D109" s="400" t="s">
        <v>49</v>
      </c>
      <c r="E109" s="401" t="s">
        <v>50</v>
      </c>
      <c r="F109" s="444">
        <v>1070</v>
      </c>
      <c r="G109" s="444">
        <v>375</v>
      </c>
      <c r="H109" s="445">
        <f>SUM(H110:H111)</f>
        <v>432</v>
      </c>
      <c r="I109" s="444"/>
      <c r="J109" s="444">
        <f t="shared" si="4"/>
        <v>1877</v>
      </c>
      <c r="K109" s="446"/>
      <c r="L109" s="447"/>
      <c r="M109" s="444"/>
      <c r="N109" s="444"/>
      <c r="O109" s="444"/>
      <c r="P109" s="444"/>
      <c r="Q109" s="442"/>
      <c r="R109" s="448"/>
      <c r="S109" s="411"/>
    </row>
    <row r="110" spans="1:19" ht="12.75" customHeight="1" hidden="1">
      <c r="A110" s="383" t="e">
        <f t="shared" si="5"/>
        <v>#REF!</v>
      </c>
      <c r="B110" s="398"/>
      <c r="C110" s="399"/>
      <c r="D110" s="400"/>
      <c r="E110" s="406" t="s">
        <v>13</v>
      </c>
      <c r="F110" s="444"/>
      <c r="G110" s="444"/>
      <c r="H110" s="445">
        <f>432-22</f>
        <v>410</v>
      </c>
      <c r="I110" s="444"/>
      <c r="J110" s="372">
        <f t="shared" si="4"/>
        <v>410</v>
      </c>
      <c r="K110" s="446"/>
      <c r="L110" s="447"/>
      <c r="M110" s="444"/>
      <c r="N110" s="444"/>
      <c r="O110" s="444"/>
      <c r="P110" s="444"/>
      <c r="Q110" s="442"/>
      <c r="R110" s="448"/>
      <c r="S110" s="411"/>
    </row>
    <row r="111" spans="1:19" ht="12.75" customHeight="1" hidden="1">
      <c r="A111" s="383" t="e">
        <f t="shared" si="5"/>
        <v>#REF!</v>
      </c>
      <c r="B111" s="398"/>
      <c r="C111" s="399"/>
      <c r="D111" s="400"/>
      <c r="E111" s="406" t="s">
        <v>14</v>
      </c>
      <c r="F111" s="372"/>
      <c r="G111" s="372"/>
      <c r="H111" s="373">
        <v>22</v>
      </c>
      <c r="I111" s="372"/>
      <c r="J111" s="372">
        <f t="shared" si="4"/>
        <v>22</v>
      </c>
      <c r="K111" s="407"/>
      <c r="L111" s="408"/>
      <c r="M111" s="372"/>
      <c r="N111" s="372"/>
      <c r="O111" s="372"/>
      <c r="P111" s="372"/>
      <c r="Q111" s="442"/>
      <c r="R111" s="409"/>
      <c r="S111" s="411"/>
    </row>
    <row r="112" spans="1:19" ht="12.75" customHeight="1" hidden="1">
      <c r="A112" s="383" t="e">
        <f t="shared" si="5"/>
        <v>#REF!</v>
      </c>
      <c r="B112" s="398"/>
      <c r="C112" s="399"/>
      <c r="D112" s="400"/>
      <c r="E112" s="406" t="s">
        <v>16</v>
      </c>
      <c r="F112" s="372"/>
      <c r="G112" s="372"/>
      <c r="H112" s="373"/>
      <c r="I112" s="372"/>
      <c r="J112" s="372">
        <f t="shared" si="4"/>
        <v>0</v>
      </c>
      <c r="K112" s="407"/>
      <c r="L112" s="408"/>
      <c r="M112" s="372"/>
      <c r="N112" s="372"/>
      <c r="O112" s="372"/>
      <c r="P112" s="372"/>
      <c r="Q112" s="414"/>
      <c r="R112" s="409"/>
      <c r="S112" s="439"/>
    </row>
    <row r="113" spans="1:19" ht="12.75" customHeight="1" hidden="1">
      <c r="A113" s="383" t="e">
        <f t="shared" si="5"/>
        <v>#REF!</v>
      </c>
      <c r="B113" s="398"/>
      <c r="C113" s="399"/>
      <c r="D113" s="400" t="s">
        <v>51</v>
      </c>
      <c r="E113" s="401" t="s">
        <v>52</v>
      </c>
      <c r="F113" s="444">
        <v>1890</v>
      </c>
      <c r="G113" s="444">
        <v>660</v>
      </c>
      <c r="H113" s="445">
        <f>730+H115</f>
        <v>777</v>
      </c>
      <c r="I113" s="444"/>
      <c r="J113" s="444">
        <f t="shared" si="4"/>
        <v>3327</v>
      </c>
      <c r="K113" s="446"/>
      <c r="L113" s="447"/>
      <c r="M113" s="444"/>
      <c r="N113" s="444"/>
      <c r="O113" s="444"/>
      <c r="P113" s="444"/>
      <c r="Q113" s="449"/>
      <c r="R113" s="448"/>
      <c r="S113" s="440"/>
    </row>
    <row r="114" spans="1:19" ht="12.75" customHeight="1" hidden="1">
      <c r="A114" s="383" t="e">
        <f t="shared" si="5"/>
        <v>#REF!</v>
      </c>
      <c r="B114" s="398"/>
      <c r="C114" s="399"/>
      <c r="D114" s="400"/>
      <c r="E114" s="406" t="s">
        <v>13</v>
      </c>
      <c r="F114" s="444"/>
      <c r="G114" s="444"/>
      <c r="H114" s="445">
        <f>777-47</f>
        <v>730</v>
      </c>
      <c r="I114" s="444"/>
      <c r="J114" s="372">
        <f t="shared" si="4"/>
        <v>730</v>
      </c>
      <c r="K114" s="446"/>
      <c r="L114" s="447"/>
      <c r="M114" s="444"/>
      <c r="N114" s="444"/>
      <c r="O114" s="444"/>
      <c r="P114" s="444"/>
      <c r="Q114" s="449"/>
      <c r="R114" s="448"/>
      <c r="S114" s="411"/>
    </row>
    <row r="115" spans="1:19" ht="12.75" customHeight="1" hidden="1">
      <c r="A115" s="383" t="e">
        <f t="shared" si="5"/>
        <v>#REF!</v>
      </c>
      <c r="B115" s="398"/>
      <c r="C115" s="399"/>
      <c r="D115" s="400"/>
      <c r="E115" s="406" t="s">
        <v>14</v>
      </c>
      <c r="F115" s="372"/>
      <c r="G115" s="372"/>
      <c r="H115" s="373">
        <v>47</v>
      </c>
      <c r="I115" s="372"/>
      <c r="J115" s="372">
        <f t="shared" si="4"/>
        <v>47</v>
      </c>
      <c r="K115" s="407"/>
      <c r="L115" s="408"/>
      <c r="M115" s="372"/>
      <c r="N115" s="372"/>
      <c r="O115" s="372"/>
      <c r="P115" s="372"/>
      <c r="Q115" s="414"/>
      <c r="R115" s="409"/>
      <c r="S115" s="411"/>
    </row>
    <row r="116" spans="1:19" ht="12.75" customHeight="1" hidden="1">
      <c r="A116" s="383" t="e">
        <f t="shared" si="5"/>
        <v>#REF!</v>
      </c>
      <c r="B116" s="398"/>
      <c r="C116" s="399"/>
      <c r="D116" s="400"/>
      <c r="E116" s="406" t="s">
        <v>16</v>
      </c>
      <c r="F116" s="372"/>
      <c r="G116" s="372"/>
      <c r="H116" s="373"/>
      <c r="I116" s="372"/>
      <c r="J116" s="372">
        <f t="shared" si="4"/>
        <v>0</v>
      </c>
      <c r="K116" s="407"/>
      <c r="L116" s="408"/>
      <c r="M116" s="372"/>
      <c r="N116" s="372"/>
      <c r="O116" s="372"/>
      <c r="P116" s="372"/>
      <c r="Q116" s="449"/>
      <c r="R116" s="409"/>
      <c r="S116" s="411"/>
    </row>
    <row r="117" spans="1:19" ht="12.75" customHeight="1" hidden="1">
      <c r="A117" s="383" t="e">
        <f t="shared" si="5"/>
        <v>#REF!</v>
      </c>
      <c r="B117" s="398"/>
      <c r="C117" s="399"/>
      <c r="D117" s="400"/>
      <c r="E117" s="406" t="s">
        <v>22</v>
      </c>
      <c r="F117" s="372"/>
      <c r="G117" s="372"/>
      <c r="H117" s="373"/>
      <c r="I117" s="372"/>
      <c r="J117" s="372">
        <f t="shared" si="4"/>
        <v>0</v>
      </c>
      <c r="K117" s="407"/>
      <c r="L117" s="408"/>
      <c r="M117" s="372"/>
      <c r="N117" s="372"/>
      <c r="O117" s="372"/>
      <c r="P117" s="412"/>
      <c r="Q117" s="414"/>
      <c r="R117" s="409"/>
      <c r="S117" s="411"/>
    </row>
    <row r="118" spans="1:19" ht="12.75" customHeight="1" hidden="1">
      <c r="A118" s="383" t="e">
        <f t="shared" si="5"/>
        <v>#REF!</v>
      </c>
      <c r="B118" s="398"/>
      <c r="C118" s="391"/>
      <c r="D118" s="392" t="s">
        <v>53</v>
      </c>
      <c r="E118" s="393"/>
      <c r="F118" s="371"/>
      <c r="G118" s="371"/>
      <c r="H118" s="371"/>
      <c r="I118" s="371">
        <f>SUM(I119:I120)</f>
        <v>3062</v>
      </c>
      <c r="J118" s="371">
        <f t="shared" si="4"/>
        <v>3062</v>
      </c>
      <c r="K118" s="394"/>
      <c r="L118" s="395"/>
      <c r="M118" s="371"/>
      <c r="N118" s="371"/>
      <c r="O118" s="371"/>
      <c r="P118" s="371"/>
      <c r="Q118" s="396"/>
      <c r="R118" s="397"/>
      <c r="S118" s="450"/>
    </row>
    <row r="119" spans="1:19" ht="12.75" customHeight="1" hidden="1">
      <c r="A119" s="383" t="e">
        <f t="shared" si="5"/>
        <v>#REF!</v>
      </c>
      <c r="B119" s="451"/>
      <c r="C119" s="399" t="s">
        <v>11</v>
      </c>
      <c r="D119" s="400" t="s">
        <v>12</v>
      </c>
      <c r="E119" s="406" t="s">
        <v>54</v>
      </c>
      <c r="F119" s="452"/>
      <c r="G119" s="452"/>
      <c r="H119" s="452"/>
      <c r="I119" s="452">
        <v>1155</v>
      </c>
      <c r="J119" s="372">
        <f t="shared" si="4"/>
        <v>1155</v>
      </c>
      <c r="K119" s="394"/>
      <c r="L119" s="453"/>
      <c r="M119" s="452"/>
      <c r="N119" s="452"/>
      <c r="O119" s="452"/>
      <c r="P119" s="452"/>
      <c r="Q119" s="414"/>
      <c r="R119" s="397"/>
      <c r="S119" s="411"/>
    </row>
    <row r="120" spans="1:19" ht="12.75" customHeight="1" hidden="1">
      <c r="A120" s="383" t="e">
        <f t="shared" si="5"/>
        <v>#REF!</v>
      </c>
      <c r="B120" s="451"/>
      <c r="C120" s="399" t="s">
        <v>11</v>
      </c>
      <c r="D120" s="400" t="s">
        <v>17</v>
      </c>
      <c r="E120" s="406" t="s">
        <v>55</v>
      </c>
      <c r="F120" s="452"/>
      <c r="G120" s="452"/>
      <c r="H120" s="452"/>
      <c r="I120" s="452">
        <v>1907</v>
      </c>
      <c r="J120" s="372">
        <f t="shared" si="4"/>
        <v>1907</v>
      </c>
      <c r="K120" s="394"/>
      <c r="L120" s="453"/>
      <c r="M120" s="452"/>
      <c r="N120" s="452"/>
      <c r="O120" s="452"/>
      <c r="P120" s="452"/>
      <c r="Q120" s="414"/>
      <c r="R120" s="397"/>
      <c r="S120" s="411"/>
    </row>
    <row r="121" spans="1:19" ht="12.75">
      <c r="A121" s="383">
        <v>7</v>
      </c>
      <c r="B121" s="384" t="s">
        <v>99</v>
      </c>
      <c r="C121" s="385" t="s">
        <v>197</v>
      </c>
      <c r="D121" s="386"/>
      <c r="E121" s="386"/>
      <c r="F121" s="387" t="s">
        <v>300</v>
      </c>
      <c r="G121" s="387"/>
      <c r="H121" s="387"/>
      <c r="I121" s="387"/>
      <c r="J121" s="387"/>
      <c r="K121" s="388">
        <f>SUM(A121:J121)</f>
        <v>7</v>
      </c>
      <c r="L121" s="389"/>
      <c r="M121" s="387"/>
      <c r="N121" s="387"/>
      <c r="O121" s="387" t="s">
        <v>124</v>
      </c>
      <c r="P121" s="387"/>
      <c r="Q121" s="454" t="s">
        <v>124</v>
      </c>
      <c r="R121" s="390"/>
      <c r="S121" s="387" t="s">
        <v>124</v>
      </c>
    </row>
    <row r="122" spans="1:20" ht="12.75">
      <c r="A122" s="383">
        <v>8</v>
      </c>
      <c r="B122" s="391" t="s">
        <v>100</v>
      </c>
      <c r="C122" s="391" t="s">
        <v>11</v>
      </c>
      <c r="D122" s="392" t="s">
        <v>198</v>
      </c>
      <c r="E122" s="393"/>
      <c r="F122" s="371">
        <v>78000</v>
      </c>
      <c r="G122" s="371">
        <v>28200</v>
      </c>
      <c r="H122" s="371">
        <v>17890</v>
      </c>
      <c r="I122" s="371" t="s">
        <v>124</v>
      </c>
      <c r="J122" s="371">
        <v>124090</v>
      </c>
      <c r="K122" s="394">
        <f>SUM(F122:J122)</f>
        <v>248180</v>
      </c>
      <c r="L122" s="395"/>
      <c r="M122" s="371"/>
      <c r="N122" s="371"/>
      <c r="O122" s="371"/>
      <c r="P122" s="371"/>
      <c r="Q122" s="396"/>
      <c r="R122" s="397"/>
      <c r="S122" s="371">
        <v>124090</v>
      </c>
      <c r="T122" s="4" t="s">
        <v>124</v>
      </c>
    </row>
    <row r="123" spans="1:19" ht="12.75">
      <c r="A123" s="383">
        <v>9</v>
      </c>
      <c r="B123" s="398"/>
      <c r="C123" s="399"/>
      <c r="D123" s="400" t="s">
        <v>12</v>
      </c>
      <c r="E123" s="401" t="s">
        <v>199</v>
      </c>
      <c r="F123" s="374"/>
      <c r="G123" s="374"/>
      <c r="H123" s="410"/>
      <c r="I123" s="410"/>
      <c r="J123" s="410"/>
      <c r="K123" s="402">
        <f>SUM(A123:J123)</f>
        <v>9</v>
      </c>
      <c r="L123" s="403"/>
      <c r="M123" s="374"/>
      <c r="N123" s="374"/>
      <c r="O123" s="374"/>
      <c r="P123" s="374"/>
      <c r="Q123" s="404"/>
      <c r="R123" s="405"/>
      <c r="S123" s="410"/>
    </row>
    <row r="124" spans="1:19" ht="12.75">
      <c r="A124" s="383">
        <v>10</v>
      </c>
      <c r="B124" s="398"/>
      <c r="C124" s="399"/>
      <c r="D124" s="400"/>
      <c r="E124" s="406" t="s">
        <v>13</v>
      </c>
      <c r="F124" s="444"/>
      <c r="G124" s="444"/>
      <c r="H124" s="373">
        <v>6690</v>
      </c>
      <c r="I124" s="372"/>
      <c r="J124" s="372"/>
      <c r="K124" s="446">
        <f>SUM(A124:J124)</f>
        <v>6700</v>
      </c>
      <c r="L124" s="447"/>
      <c r="M124" s="444"/>
      <c r="N124" s="444"/>
      <c r="O124" s="444"/>
      <c r="P124" s="444"/>
      <c r="Q124" s="449"/>
      <c r="R124" s="448"/>
      <c r="S124" s="372"/>
    </row>
    <row r="125" spans="1:19" ht="12.75">
      <c r="A125" s="383">
        <v>11</v>
      </c>
      <c r="B125" s="398"/>
      <c r="C125" s="399"/>
      <c r="D125" s="400"/>
      <c r="E125" s="406" t="s">
        <v>194</v>
      </c>
      <c r="F125" s="444"/>
      <c r="G125" s="444"/>
      <c r="H125" s="373">
        <v>11200</v>
      </c>
      <c r="I125" s="444" t="s">
        <v>124</v>
      </c>
      <c r="J125" s="372"/>
      <c r="K125" s="446">
        <f>SUM(A125:J125)</f>
        <v>11211</v>
      </c>
      <c r="L125" s="447"/>
      <c r="M125" s="444"/>
      <c r="N125" s="444"/>
      <c r="O125" s="444"/>
      <c r="P125" s="444"/>
      <c r="Q125" s="449"/>
      <c r="R125" s="448"/>
      <c r="S125" s="372"/>
    </row>
    <row r="126" spans="1:19" s="32" customFormat="1" ht="12.75" customHeight="1" hidden="1">
      <c r="A126" s="383"/>
      <c r="B126" s="398"/>
      <c r="C126" s="399"/>
      <c r="D126" s="400"/>
      <c r="E126" s="406"/>
      <c r="F126" s="372"/>
      <c r="G126" s="372"/>
      <c r="H126" s="373"/>
      <c r="I126" s="372"/>
      <c r="J126" s="372"/>
      <c r="K126" s="407"/>
      <c r="L126" s="416"/>
      <c r="M126" s="372"/>
      <c r="N126" s="372"/>
      <c r="O126" s="372"/>
      <c r="P126" s="372"/>
      <c r="Q126" s="414"/>
      <c r="R126" s="409"/>
      <c r="S126" s="417"/>
    </row>
    <row r="127" spans="1:19" s="32" customFormat="1" ht="12.75" customHeight="1" hidden="1">
      <c r="A127" s="383"/>
      <c r="B127" s="398"/>
      <c r="C127" s="399"/>
      <c r="D127" s="400"/>
      <c r="E127" s="406"/>
      <c r="F127" s="372"/>
      <c r="G127" s="372"/>
      <c r="H127" s="373"/>
      <c r="I127" s="372"/>
      <c r="J127" s="372"/>
      <c r="K127" s="407"/>
      <c r="L127" s="416"/>
      <c r="M127" s="372"/>
      <c r="N127" s="372"/>
      <c r="O127" s="372"/>
      <c r="P127" s="372"/>
      <c r="Q127" s="414"/>
      <c r="R127" s="409"/>
      <c r="S127" s="417"/>
    </row>
    <row r="128" spans="1:19" s="32" customFormat="1" ht="12.75" customHeight="1" hidden="1">
      <c r="A128" s="383"/>
      <c r="B128" s="398"/>
      <c r="C128" s="399"/>
      <c r="D128" s="400"/>
      <c r="E128" s="406"/>
      <c r="F128" s="372"/>
      <c r="G128" s="372"/>
      <c r="H128" s="373"/>
      <c r="I128" s="372"/>
      <c r="J128" s="372"/>
      <c r="K128" s="407"/>
      <c r="L128" s="416"/>
      <c r="M128" s="372"/>
      <c r="N128" s="372"/>
      <c r="O128" s="372"/>
      <c r="P128" s="372"/>
      <c r="Q128" s="414"/>
      <c r="R128" s="409"/>
      <c r="S128" s="417"/>
    </row>
    <row r="129" spans="1:19" s="32" customFormat="1" ht="6" customHeight="1" hidden="1">
      <c r="A129" s="383"/>
      <c r="B129" s="398"/>
      <c r="C129" s="399"/>
      <c r="D129" s="400"/>
      <c r="E129" s="406"/>
      <c r="F129" s="372"/>
      <c r="G129" s="372"/>
      <c r="H129" s="373"/>
      <c r="I129" s="372"/>
      <c r="J129" s="372"/>
      <c r="K129" s="407"/>
      <c r="L129" s="416"/>
      <c r="M129" s="372"/>
      <c r="N129" s="372"/>
      <c r="O129" s="372"/>
      <c r="P129" s="372"/>
      <c r="Q129" s="414"/>
      <c r="R129" s="409"/>
      <c r="S129" s="417"/>
    </row>
    <row r="130" spans="1:19" s="32" customFormat="1" ht="18.75" customHeight="1" hidden="1">
      <c r="A130" s="383"/>
      <c r="B130" s="398"/>
      <c r="C130" s="399"/>
      <c r="D130" s="400"/>
      <c r="E130" s="406"/>
      <c r="F130" s="372"/>
      <c r="G130" s="372"/>
      <c r="H130" s="373"/>
      <c r="I130" s="372"/>
      <c r="J130" s="372"/>
      <c r="K130" s="407"/>
      <c r="L130" s="416"/>
      <c r="M130" s="372"/>
      <c r="N130" s="372"/>
      <c r="O130" s="372"/>
      <c r="P130" s="372"/>
      <c r="Q130" s="414"/>
      <c r="R130" s="409"/>
      <c r="S130" s="417"/>
    </row>
    <row r="131" spans="1:19" s="32" customFormat="1" ht="13.5" customHeight="1" hidden="1">
      <c r="A131" s="383"/>
      <c r="B131" s="398"/>
      <c r="C131" s="399"/>
      <c r="D131" s="400"/>
      <c r="E131" s="406"/>
      <c r="F131" s="372"/>
      <c r="G131" s="372"/>
      <c r="H131" s="373"/>
      <c r="I131" s="372"/>
      <c r="J131" s="372"/>
      <c r="K131" s="407"/>
      <c r="L131" s="416"/>
      <c r="M131" s="372"/>
      <c r="N131" s="372"/>
      <c r="O131" s="372"/>
      <c r="P131" s="372"/>
      <c r="Q131" s="414"/>
      <c r="R131" s="409"/>
      <c r="S131" s="417"/>
    </row>
    <row r="132" spans="1:19" s="32" customFormat="1" ht="13.5" customHeight="1" hidden="1">
      <c r="A132" s="383"/>
      <c r="B132" s="398"/>
      <c r="C132" s="399"/>
      <c r="D132" s="400"/>
      <c r="E132" s="406"/>
      <c r="F132" s="372"/>
      <c r="G132" s="372"/>
      <c r="H132" s="373"/>
      <c r="I132" s="372"/>
      <c r="J132" s="372"/>
      <c r="K132" s="407"/>
      <c r="L132" s="416"/>
      <c r="M132" s="372"/>
      <c r="N132" s="372"/>
      <c r="O132" s="372"/>
      <c r="P132" s="372"/>
      <c r="Q132" s="414"/>
      <c r="R132" s="409"/>
      <c r="S132" s="417"/>
    </row>
    <row r="133" spans="1:19" s="32" customFormat="1" ht="13.5" customHeight="1" hidden="1">
      <c r="A133" s="383"/>
      <c r="B133" s="398"/>
      <c r="C133" s="399"/>
      <c r="D133" s="400"/>
      <c r="E133" s="406"/>
      <c r="F133" s="372"/>
      <c r="G133" s="372"/>
      <c r="H133" s="373"/>
      <c r="I133" s="372"/>
      <c r="J133" s="372"/>
      <c r="K133" s="407"/>
      <c r="L133" s="416"/>
      <c r="M133" s="372"/>
      <c r="N133" s="372"/>
      <c r="O133" s="372"/>
      <c r="P133" s="372"/>
      <c r="Q133" s="414"/>
      <c r="R133" s="409"/>
      <c r="S133" s="417"/>
    </row>
    <row r="134" spans="1:19" ht="18.75" customHeight="1" hidden="1">
      <c r="A134" s="383"/>
      <c r="B134" s="418" t="s">
        <v>0</v>
      </c>
      <c r="C134" s="399"/>
      <c r="D134" s="400"/>
      <c r="E134" s="406"/>
      <c r="F134" s="372"/>
      <c r="G134" s="372"/>
      <c r="H134" s="373"/>
      <c r="I134" s="372"/>
      <c r="J134" s="419"/>
      <c r="K134" s="420"/>
      <c r="L134" s="416"/>
      <c r="M134" s="372"/>
      <c r="N134" s="372"/>
      <c r="O134" s="419"/>
      <c r="P134" s="419"/>
      <c r="Q134" s="421"/>
      <c r="R134" s="422"/>
      <c r="S134" s="423"/>
    </row>
    <row r="135" spans="1:19" ht="6" customHeight="1" hidden="1" thickBot="1">
      <c r="A135" s="383"/>
      <c r="B135" s="398"/>
      <c r="C135" s="399"/>
      <c r="D135" s="400"/>
      <c r="E135" s="406"/>
      <c r="F135" s="372"/>
      <c r="G135" s="372"/>
      <c r="H135" s="373"/>
      <c r="I135" s="372"/>
      <c r="J135" s="419"/>
      <c r="K135" s="420"/>
      <c r="L135" s="416"/>
      <c r="M135" s="372"/>
      <c r="N135" s="372"/>
      <c r="O135" s="419"/>
      <c r="P135" s="419"/>
      <c r="Q135" s="421"/>
      <c r="R135" s="422"/>
      <c r="S135" s="423"/>
    </row>
    <row r="136" spans="1:19" ht="13.5" customHeight="1" hidden="1" thickBot="1">
      <c r="A136" s="608" t="s">
        <v>1</v>
      </c>
      <c r="B136" s="609"/>
      <c r="C136" s="609"/>
      <c r="D136" s="609"/>
      <c r="E136" s="609"/>
      <c r="F136" s="609"/>
      <c r="G136" s="609"/>
      <c r="H136" s="609"/>
      <c r="I136" s="609"/>
      <c r="J136" s="609"/>
      <c r="K136" s="610"/>
      <c r="L136" s="424"/>
      <c r="M136" s="425"/>
      <c r="N136" s="425"/>
      <c r="O136" s="425"/>
      <c r="P136" s="425"/>
      <c r="Q136" s="426"/>
      <c r="R136" s="427"/>
      <c r="S136" s="611"/>
    </row>
    <row r="137" spans="1:19" ht="15.75" customHeight="1" hidden="1">
      <c r="A137" s="428"/>
      <c r="B137" s="429"/>
      <c r="C137" s="430"/>
      <c r="D137" s="431"/>
      <c r="E137" s="432"/>
      <c r="F137" s="614" t="s">
        <v>2</v>
      </c>
      <c r="G137" s="615"/>
      <c r="H137" s="615"/>
      <c r="I137" s="615"/>
      <c r="J137" s="616"/>
      <c r="K137" s="433"/>
      <c r="L137" s="617"/>
      <c r="M137" s="615"/>
      <c r="N137" s="615"/>
      <c r="O137" s="615"/>
      <c r="P137" s="615"/>
      <c r="Q137" s="618"/>
      <c r="R137" s="434"/>
      <c r="S137" s="612"/>
    </row>
    <row r="138" spans="1:19" ht="12.75" customHeight="1" hidden="1">
      <c r="A138" s="428"/>
      <c r="B138" s="431" t="s">
        <v>4</v>
      </c>
      <c r="C138" s="431" t="s">
        <v>5</v>
      </c>
      <c r="D138" s="619" t="s">
        <v>6</v>
      </c>
      <c r="E138" s="620"/>
      <c r="F138" s="620"/>
      <c r="G138" s="620"/>
      <c r="H138" s="620"/>
      <c r="I138" s="620"/>
      <c r="J138" s="621"/>
      <c r="K138" s="435"/>
      <c r="L138" s="622"/>
      <c r="M138" s="620"/>
      <c r="N138" s="620"/>
      <c r="O138" s="620"/>
      <c r="P138" s="620"/>
      <c r="Q138" s="623"/>
      <c r="R138" s="436"/>
      <c r="S138" s="612"/>
    </row>
    <row r="139" spans="1:19" ht="12.75" customHeight="1" hidden="1">
      <c r="A139" s="428"/>
      <c r="B139" s="431" t="s">
        <v>7</v>
      </c>
      <c r="C139" s="431" t="s">
        <v>8</v>
      </c>
      <c r="D139" s="431"/>
      <c r="E139" s="432" t="s">
        <v>9</v>
      </c>
      <c r="F139" s="602">
        <v>610</v>
      </c>
      <c r="G139" s="602">
        <v>620</v>
      </c>
      <c r="H139" s="602">
        <v>630</v>
      </c>
      <c r="I139" s="602">
        <v>640</v>
      </c>
      <c r="J139" s="602" t="s">
        <v>10</v>
      </c>
      <c r="K139" s="437">
        <f>SUM(A139:J139)</f>
        <v>2500</v>
      </c>
      <c r="L139" s="604"/>
      <c r="M139" s="602"/>
      <c r="N139" s="602"/>
      <c r="O139" s="602"/>
      <c r="P139" s="602"/>
      <c r="Q139" s="606"/>
      <c r="R139" s="438"/>
      <c r="S139" s="612"/>
    </row>
    <row r="140" spans="1:19" ht="9.75" customHeight="1" hidden="1" thickBot="1">
      <c r="A140" s="428"/>
      <c r="B140" s="431"/>
      <c r="C140" s="431"/>
      <c r="D140" s="431"/>
      <c r="E140" s="432"/>
      <c r="F140" s="603"/>
      <c r="G140" s="603"/>
      <c r="H140" s="603"/>
      <c r="I140" s="603"/>
      <c r="J140" s="603"/>
      <c r="K140" s="437"/>
      <c r="L140" s="605"/>
      <c r="M140" s="603"/>
      <c r="N140" s="603"/>
      <c r="O140" s="603"/>
      <c r="P140" s="603"/>
      <c r="Q140" s="607"/>
      <c r="R140" s="438"/>
      <c r="S140" s="613"/>
    </row>
    <row r="141" spans="1:19" ht="12.75" customHeight="1" hidden="1">
      <c r="A141" s="383" t="e">
        <f>#REF!+1</f>
        <v>#REF!</v>
      </c>
      <c r="B141" s="398"/>
      <c r="C141" s="391" t="s">
        <v>56</v>
      </c>
      <c r="D141" s="392" t="s">
        <v>59</v>
      </c>
      <c r="E141" s="393"/>
      <c r="F141" s="371">
        <f>F142+F155+F168+F188+F197+F205+F237+F248</f>
        <v>70947</v>
      </c>
      <c r="G141" s="371">
        <f>G142+G155+G168+G188+G197+G205+G237+G248</f>
        <v>24796</v>
      </c>
      <c r="H141" s="371">
        <f>H142+H155+H168+H188+H197+H205+H237+H248</f>
        <v>36264</v>
      </c>
      <c r="I141" s="371">
        <f>I142+I155+I168+I188+I197+I205+I237+I248</f>
        <v>223</v>
      </c>
      <c r="J141" s="371">
        <f aca="true" t="shared" si="6" ref="J141:J178">SUM(F141:I141)</f>
        <v>132230</v>
      </c>
      <c r="K141" s="394">
        <f aca="true" t="shared" si="7" ref="K141:K178">SUM(J141)</f>
        <v>132230</v>
      </c>
      <c r="L141" s="371"/>
      <c r="M141" s="371"/>
      <c r="N141" s="371"/>
      <c r="O141" s="371"/>
      <c r="P141" s="371"/>
      <c r="Q141" s="396"/>
      <c r="R141" s="397"/>
      <c r="S141" s="455"/>
    </row>
    <row r="142" spans="1:19" ht="12.75" customHeight="1" hidden="1">
      <c r="A142" s="383" t="e">
        <f aca="true" t="shared" si="8" ref="A142:A178">A141+1</f>
        <v>#REF!</v>
      </c>
      <c r="B142" s="398"/>
      <c r="C142" s="399"/>
      <c r="D142" s="456" t="s">
        <v>12</v>
      </c>
      <c r="E142" s="457" t="s">
        <v>60</v>
      </c>
      <c r="F142" s="458">
        <f>10866+F146+F148</f>
        <v>11223</v>
      </c>
      <c r="G142" s="458">
        <f>3797+G146+G148</f>
        <v>3923</v>
      </c>
      <c r="H142" s="457">
        <f>SUM(H143:H153)</f>
        <v>6763</v>
      </c>
      <c r="I142" s="458">
        <v>0</v>
      </c>
      <c r="J142" s="458">
        <f t="shared" si="6"/>
        <v>21909</v>
      </c>
      <c r="K142" s="402">
        <f t="shared" si="7"/>
        <v>21909</v>
      </c>
      <c r="L142" s="459"/>
      <c r="M142" s="458"/>
      <c r="N142" s="458"/>
      <c r="O142" s="458"/>
      <c r="P142" s="458"/>
      <c r="Q142" s="460"/>
      <c r="R142" s="461"/>
      <c r="S142" s="462"/>
    </row>
    <row r="143" spans="1:19" ht="12.75" customHeight="1" hidden="1">
      <c r="A143" s="383" t="e">
        <f t="shared" si="8"/>
        <v>#REF!</v>
      </c>
      <c r="B143" s="398"/>
      <c r="C143" s="399"/>
      <c r="D143" s="400"/>
      <c r="E143" s="406" t="s">
        <v>13</v>
      </c>
      <c r="F143" s="372"/>
      <c r="G143" s="372"/>
      <c r="H143" s="373">
        <f>3877+12+1-H144</f>
        <v>2904</v>
      </c>
      <c r="I143" s="372"/>
      <c r="J143" s="372">
        <f t="shared" si="6"/>
        <v>2904</v>
      </c>
      <c r="K143" s="407">
        <f t="shared" si="7"/>
        <v>2904</v>
      </c>
      <c r="L143" s="403"/>
      <c r="M143" s="374"/>
      <c r="N143" s="374"/>
      <c r="O143" s="374"/>
      <c r="P143" s="374"/>
      <c r="Q143" s="414"/>
      <c r="R143" s="409"/>
      <c r="S143" s="439"/>
    </row>
    <row r="144" spans="1:19" ht="12.75" customHeight="1" hidden="1">
      <c r="A144" s="383" t="e">
        <f t="shared" si="8"/>
        <v>#REF!</v>
      </c>
      <c r="B144" s="398"/>
      <c r="C144" s="399"/>
      <c r="D144" s="400"/>
      <c r="E144" s="373" t="s">
        <v>15</v>
      </c>
      <c r="F144" s="372"/>
      <c r="G144" s="372"/>
      <c r="H144" s="373">
        <v>986</v>
      </c>
      <c r="I144" s="372"/>
      <c r="J144" s="372">
        <f t="shared" si="6"/>
        <v>986</v>
      </c>
      <c r="K144" s="407">
        <f t="shared" si="7"/>
        <v>986</v>
      </c>
      <c r="L144" s="403"/>
      <c r="M144" s="374"/>
      <c r="N144" s="374"/>
      <c r="O144" s="374"/>
      <c r="P144" s="374"/>
      <c r="Q144" s="414"/>
      <c r="R144" s="409"/>
      <c r="S144" s="439"/>
    </row>
    <row r="145" spans="1:19" ht="12.75" customHeight="1" hidden="1">
      <c r="A145" s="383" t="e">
        <f t="shared" si="8"/>
        <v>#REF!</v>
      </c>
      <c r="B145" s="398"/>
      <c r="C145" s="399"/>
      <c r="D145" s="400"/>
      <c r="E145" s="406" t="s">
        <v>61</v>
      </c>
      <c r="F145" s="372"/>
      <c r="G145" s="372"/>
      <c r="H145" s="373">
        <v>300</v>
      </c>
      <c r="I145" s="372"/>
      <c r="J145" s="372">
        <f t="shared" si="6"/>
        <v>300</v>
      </c>
      <c r="K145" s="407">
        <f t="shared" si="7"/>
        <v>300</v>
      </c>
      <c r="L145" s="403"/>
      <c r="M145" s="374"/>
      <c r="N145" s="374"/>
      <c r="O145" s="374"/>
      <c r="P145" s="374"/>
      <c r="Q145" s="414"/>
      <c r="R145" s="409"/>
      <c r="S145" s="439"/>
    </row>
    <row r="146" spans="1:19" ht="12.75" customHeight="1" hidden="1">
      <c r="A146" s="383" t="e">
        <f t="shared" si="8"/>
        <v>#REF!</v>
      </c>
      <c r="B146" s="398"/>
      <c r="C146" s="399"/>
      <c r="D146" s="400"/>
      <c r="E146" s="406" t="s">
        <v>62</v>
      </c>
      <c r="F146" s="372">
        <v>122</v>
      </c>
      <c r="G146" s="372">
        <v>43</v>
      </c>
      <c r="H146" s="373"/>
      <c r="I146" s="372"/>
      <c r="J146" s="372">
        <f t="shared" si="6"/>
        <v>165</v>
      </c>
      <c r="K146" s="407">
        <f t="shared" si="7"/>
        <v>165</v>
      </c>
      <c r="L146" s="403"/>
      <c r="M146" s="374"/>
      <c r="N146" s="374"/>
      <c r="O146" s="374"/>
      <c r="P146" s="374"/>
      <c r="Q146" s="414"/>
      <c r="R146" s="409"/>
      <c r="S146" s="439"/>
    </row>
    <row r="147" spans="1:19" ht="12.75" customHeight="1" hidden="1">
      <c r="A147" s="383" t="e">
        <f t="shared" si="8"/>
        <v>#REF!</v>
      </c>
      <c r="B147" s="398"/>
      <c r="C147" s="399"/>
      <c r="D147" s="400"/>
      <c r="E147" s="406" t="s">
        <v>57</v>
      </c>
      <c r="F147" s="372"/>
      <c r="G147" s="372"/>
      <c r="H147" s="373">
        <v>181</v>
      </c>
      <c r="I147" s="372"/>
      <c r="J147" s="372">
        <f t="shared" si="6"/>
        <v>181</v>
      </c>
      <c r="K147" s="407">
        <f t="shared" si="7"/>
        <v>181</v>
      </c>
      <c r="L147" s="408"/>
      <c r="M147" s="372"/>
      <c r="N147" s="372"/>
      <c r="O147" s="372"/>
      <c r="P147" s="372"/>
      <c r="Q147" s="414"/>
      <c r="R147" s="409"/>
      <c r="S147" s="439"/>
    </row>
    <row r="148" spans="1:19" ht="12.75" customHeight="1" hidden="1">
      <c r="A148" s="383" t="e">
        <f t="shared" si="8"/>
        <v>#REF!</v>
      </c>
      <c r="B148" s="398"/>
      <c r="C148" s="399"/>
      <c r="D148" s="400"/>
      <c r="E148" s="373" t="s">
        <v>63</v>
      </c>
      <c r="F148" s="372">
        <v>235</v>
      </c>
      <c r="G148" s="372">
        <v>83</v>
      </c>
      <c r="H148" s="373">
        <v>1375</v>
      </c>
      <c r="I148" s="372"/>
      <c r="J148" s="372">
        <f t="shared" si="6"/>
        <v>1693</v>
      </c>
      <c r="K148" s="407">
        <f t="shared" si="7"/>
        <v>1693</v>
      </c>
      <c r="L148" s="408"/>
      <c r="M148" s="372"/>
      <c r="N148" s="372"/>
      <c r="O148" s="372"/>
      <c r="P148" s="372"/>
      <c r="Q148" s="414"/>
      <c r="R148" s="409"/>
      <c r="S148" s="439"/>
    </row>
    <row r="149" spans="1:19" ht="12.75" customHeight="1" hidden="1">
      <c r="A149" s="383" t="e">
        <f t="shared" si="8"/>
        <v>#REF!</v>
      </c>
      <c r="B149" s="398"/>
      <c r="C149" s="399"/>
      <c r="D149" s="400"/>
      <c r="E149" s="406" t="s">
        <v>14</v>
      </c>
      <c r="F149" s="372"/>
      <c r="G149" s="372"/>
      <c r="H149" s="373">
        <v>402</v>
      </c>
      <c r="I149" s="372"/>
      <c r="J149" s="372">
        <f t="shared" si="6"/>
        <v>402</v>
      </c>
      <c r="K149" s="407">
        <f t="shared" si="7"/>
        <v>402</v>
      </c>
      <c r="L149" s="408"/>
      <c r="M149" s="372"/>
      <c r="N149" s="372"/>
      <c r="O149" s="372"/>
      <c r="P149" s="372"/>
      <c r="Q149" s="414"/>
      <c r="R149" s="409"/>
      <c r="S149" s="439"/>
    </row>
    <row r="150" spans="1:19" ht="12.75" customHeight="1" hidden="1">
      <c r="A150" s="383" t="e">
        <f t="shared" si="8"/>
        <v>#REF!</v>
      </c>
      <c r="B150" s="398"/>
      <c r="C150" s="399"/>
      <c r="D150" s="400"/>
      <c r="E150" s="406" t="s">
        <v>58</v>
      </c>
      <c r="F150" s="372"/>
      <c r="G150" s="372"/>
      <c r="H150" s="373">
        <v>415</v>
      </c>
      <c r="I150" s="372"/>
      <c r="J150" s="372">
        <f t="shared" si="6"/>
        <v>415</v>
      </c>
      <c r="K150" s="407">
        <f t="shared" si="7"/>
        <v>415</v>
      </c>
      <c r="L150" s="408"/>
      <c r="M150" s="372"/>
      <c r="N150" s="372"/>
      <c r="O150" s="372"/>
      <c r="P150" s="372"/>
      <c r="Q150" s="414"/>
      <c r="R150" s="409"/>
      <c r="S150" s="439"/>
    </row>
    <row r="151" spans="1:19" ht="12.75" customHeight="1" hidden="1">
      <c r="A151" s="383" t="e">
        <f t="shared" si="8"/>
        <v>#REF!</v>
      </c>
      <c r="B151" s="398"/>
      <c r="C151" s="399"/>
      <c r="D151" s="400"/>
      <c r="E151" s="406" t="s">
        <v>16</v>
      </c>
      <c r="F151" s="372"/>
      <c r="G151" s="372"/>
      <c r="H151" s="373"/>
      <c r="I151" s="372"/>
      <c r="J151" s="372">
        <f t="shared" si="6"/>
        <v>0</v>
      </c>
      <c r="K151" s="407">
        <f t="shared" si="7"/>
        <v>0</v>
      </c>
      <c r="L151" s="408"/>
      <c r="M151" s="372"/>
      <c r="N151" s="372"/>
      <c r="O151" s="372"/>
      <c r="P151" s="372"/>
      <c r="Q151" s="414"/>
      <c r="R151" s="409"/>
      <c r="S151" s="440"/>
    </row>
    <row r="152" spans="1:19" ht="12.75" customHeight="1" hidden="1">
      <c r="A152" s="383" t="e">
        <f t="shared" si="8"/>
        <v>#REF!</v>
      </c>
      <c r="B152" s="398"/>
      <c r="C152" s="399"/>
      <c r="D152" s="400"/>
      <c r="E152" s="406" t="s">
        <v>64</v>
      </c>
      <c r="F152" s="372"/>
      <c r="G152" s="372"/>
      <c r="H152" s="373"/>
      <c r="I152" s="372"/>
      <c r="J152" s="372">
        <f t="shared" si="6"/>
        <v>0</v>
      </c>
      <c r="K152" s="407">
        <f t="shared" si="7"/>
        <v>0</v>
      </c>
      <c r="L152" s="408"/>
      <c r="M152" s="372"/>
      <c r="N152" s="372"/>
      <c r="O152" s="372"/>
      <c r="P152" s="412"/>
      <c r="Q152" s="414"/>
      <c r="R152" s="409"/>
      <c r="S152" s="439"/>
    </row>
    <row r="153" spans="1:19" ht="12.75" customHeight="1" hidden="1">
      <c r="A153" s="383" t="e">
        <f t="shared" si="8"/>
        <v>#REF!</v>
      </c>
      <c r="B153" s="398"/>
      <c r="C153" s="399"/>
      <c r="D153" s="400"/>
      <c r="E153" s="373" t="s">
        <v>65</v>
      </c>
      <c r="F153" s="372"/>
      <c r="G153" s="372"/>
      <c r="H153" s="373">
        <v>200</v>
      </c>
      <c r="I153" s="372"/>
      <c r="J153" s="372">
        <f t="shared" si="6"/>
        <v>200</v>
      </c>
      <c r="K153" s="407">
        <f t="shared" si="7"/>
        <v>200</v>
      </c>
      <c r="L153" s="408"/>
      <c r="M153" s="372"/>
      <c r="N153" s="372"/>
      <c r="O153" s="372"/>
      <c r="P153" s="372"/>
      <c r="Q153" s="414"/>
      <c r="R153" s="409"/>
      <c r="S153" s="439"/>
    </row>
    <row r="154" spans="1:19" ht="12.75" customHeight="1" hidden="1">
      <c r="A154" s="383" t="e">
        <f t="shared" si="8"/>
        <v>#REF!</v>
      </c>
      <c r="B154" s="398"/>
      <c r="C154" s="399"/>
      <c r="D154" s="400"/>
      <c r="E154" s="373" t="s">
        <v>66</v>
      </c>
      <c r="F154" s="372"/>
      <c r="G154" s="372"/>
      <c r="H154" s="373"/>
      <c r="I154" s="372"/>
      <c r="J154" s="372">
        <f t="shared" si="6"/>
        <v>0</v>
      </c>
      <c r="K154" s="407">
        <f t="shared" si="7"/>
        <v>0</v>
      </c>
      <c r="L154" s="408"/>
      <c r="M154" s="372"/>
      <c r="N154" s="372"/>
      <c r="O154" s="372"/>
      <c r="P154" s="372"/>
      <c r="Q154" s="414"/>
      <c r="R154" s="409"/>
      <c r="S154" s="439"/>
    </row>
    <row r="155" spans="1:19" ht="12.75" customHeight="1" hidden="1">
      <c r="A155" s="383" t="e">
        <f t="shared" si="8"/>
        <v>#REF!</v>
      </c>
      <c r="B155" s="398"/>
      <c r="C155" s="399"/>
      <c r="D155" s="456" t="s">
        <v>17</v>
      </c>
      <c r="E155" s="457" t="s">
        <v>67</v>
      </c>
      <c r="F155" s="458">
        <v>15311</v>
      </c>
      <c r="G155" s="458">
        <v>5351</v>
      </c>
      <c r="H155" s="457">
        <f>SUM(H156:H164)</f>
        <v>8038</v>
      </c>
      <c r="I155" s="458">
        <f>SUM(I156:I164)</f>
        <v>22</v>
      </c>
      <c r="J155" s="458">
        <f t="shared" si="6"/>
        <v>28722</v>
      </c>
      <c r="K155" s="402">
        <f t="shared" si="7"/>
        <v>28722</v>
      </c>
      <c r="L155" s="459"/>
      <c r="M155" s="458"/>
      <c r="N155" s="458"/>
      <c r="O155" s="458"/>
      <c r="P155" s="458"/>
      <c r="Q155" s="460"/>
      <c r="R155" s="461"/>
      <c r="S155" s="463"/>
    </row>
    <row r="156" spans="1:19" ht="12.75" customHeight="1" hidden="1">
      <c r="A156" s="383" t="e">
        <f t="shared" si="8"/>
        <v>#REF!</v>
      </c>
      <c r="B156" s="398"/>
      <c r="C156" s="399"/>
      <c r="D156" s="400"/>
      <c r="E156" s="406" t="s">
        <v>57</v>
      </c>
      <c r="F156" s="372"/>
      <c r="G156" s="372"/>
      <c r="H156" s="373">
        <v>81</v>
      </c>
      <c r="I156" s="372"/>
      <c r="J156" s="372">
        <f t="shared" si="6"/>
        <v>81</v>
      </c>
      <c r="K156" s="407">
        <f t="shared" si="7"/>
        <v>81</v>
      </c>
      <c r="L156" s="408"/>
      <c r="M156" s="372"/>
      <c r="N156" s="372"/>
      <c r="O156" s="372"/>
      <c r="P156" s="372"/>
      <c r="Q156" s="414"/>
      <c r="R156" s="409"/>
      <c r="S156" s="439"/>
    </row>
    <row r="157" spans="1:19" ht="12.75" customHeight="1" hidden="1">
      <c r="A157" s="383" t="e">
        <f t="shared" si="8"/>
        <v>#REF!</v>
      </c>
      <c r="B157" s="398"/>
      <c r="C157" s="399"/>
      <c r="D157" s="400"/>
      <c r="E157" s="406" t="s">
        <v>13</v>
      </c>
      <c r="F157" s="372"/>
      <c r="G157" s="372"/>
      <c r="H157" s="373">
        <f>5478+12</f>
        <v>5490</v>
      </c>
      <c r="I157" s="372"/>
      <c r="J157" s="372">
        <f t="shared" si="6"/>
        <v>5490</v>
      </c>
      <c r="K157" s="407">
        <f t="shared" si="7"/>
        <v>5490</v>
      </c>
      <c r="L157" s="408"/>
      <c r="M157" s="372"/>
      <c r="N157" s="372"/>
      <c r="O157" s="372"/>
      <c r="P157" s="372"/>
      <c r="Q157" s="414"/>
      <c r="R157" s="409"/>
      <c r="S157" s="439"/>
    </row>
    <row r="158" spans="1:19" ht="12.75" customHeight="1" hidden="1">
      <c r="A158" s="383" t="e">
        <f t="shared" si="8"/>
        <v>#REF!</v>
      </c>
      <c r="B158" s="398"/>
      <c r="C158" s="399"/>
      <c r="D158" s="400"/>
      <c r="E158" s="406" t="s">
        <v>61</v>
      </c>
      <c r="F158" s="372"/>
      <c r="G158" s="372"/>
      <c r="H158" s="373">
        <v>290</v>
      </c>
      <c r="I158" s="372"/>
      <c r="J158" s="372">
        <f t="shared" si="6"/>
        <v>290</v>
      </c>
      <c r="K158" s="407">
        <f t="shared" si="7"/>
        <v>290</v>
      </c>
      <c r="L158" s="408"/>
      <c r="M158" s="372"/>
      <c r="N158" s="372"/>
      <c r="O158" s="372"/>
      <c r="P158" s="372"/>
      <c r="Q158" s="414"/>
      <c r="R158" s="409"/>
      <c r="S158" s="439"/>
    </row>
    <row r="159" spans="1:19" ht="12.75" customHeight="1" hidden="1">
      <c r="A159" s="383" t="e">
        <f t="shared" si="8"/>
        <v>#REF!</v>
      </c>
      <c r="B159" s="398"/>
      <c r="C159" s="399"/>
      <c r="D159" s="400"/>
      <c r="E159" s="406" t="s">
        <v>68</v>
      </c>
      <c r="F159" s="372"/>
      <c r="G159" s="372"/>
      <c r="H159" s="373"/>
      <c r="I159" s="372">
        <v>22</v>
      </c>
      <c r="J159" s="372">
        <f t="shared" si="6"/>
        <v>22</v>
      </c>
      <c r="K159" s="407">
        <f t="shared" si="7"/>
        <v>22</v>
      </c>
      <c r="L159" s="408"/>
      <c r="M159" s="372"/>
      <c r="N159" s="372"/>
      <c r="O159" s="372"/>
      <c r="P159" s="372"/>
      <c r="Q159" s="414"/>
      <c r="R159" s="409"/>
      <c r="S159" s="439"/>
    </row>
    <row r="160" spans="1:19" ht="12.75" customHeight="1" hidden="1">
      <c r="A160" s="383" t="e">
        <f t="shared" si="8"/>
        <v>#REF!</v>
      </c>
      <c r="B160" s="398"/>
      <c r="C160" s="399"/>
      <c r="D160" s="400"/>
      <c r="E160" s="406" t="s">
        <v>58</v>
      </c>
      <c r="F160" s="372"/>
      <c r="G160" s="372"/>
      <c r="H160" s="373">
        <v>280</v>
      </c>
      <c r="I160" s="372"/>
      <c r="J160" s="372">
        <f t="shared" si="6"/>
        <v>280</v>
      </c>
      <c r="K160" s="407">
        <f t="shared" si="7"/>
        <v>280</v>
      </c>
      <c r="L160" s="408"/>
      <c r="M160" s="372"/>
      <c r="N160" s="372"/>
      <c r="O160" s="372"/>
      <c r="P160" s="372"/>
      <c r="Q160" s="414"/>
      <c r="R160" s="409"/>
      <c r="S160" s="439"/>
    </row>
    <row r="161" spans="1:19" ht="12.75" customHeight="1" hidden="1">
      <c r="A161" s="383" t="e">
        <f t="shared" si="8"/>
        <v>#REF!</v>
      </c>
      <c r="B161" s="398"/>
      <c r="C161" s="399"/>
      <c r="D161" s="400"/>
      <c r="E161" s="406" t="s">
        <v>69</v>
      </c>
      <c r="F161" s="372"/>
      <c r="G161" s="372"/>
      <c r="H161" s="373">
        <v>1200</v>
      </c>
      <c r="I161" s="372"/>
      <c r="J161" s="372">
        <f t="shared" si="6"/>
        <v>1200</v>
      </c>
      <c r="K161" s="407">
        <f t="shared" si="7"/>
        <v>1200</v>
      </c>
      <c r="L161" s="408"/>
      <c r="M161" s="372"/>
      <c r="N161" s="372"/>
      <c r="O161" s="372"/>
      <c r="P161" s="372"/>
      <c r="Q161" s="414"/>
      <c r="R161" s="409"/>
      <c r="S161" s="439"/>
    </row>
    <row r="162" spans="1:19" ht="12.75" customHeight="1" hidden="1">
      <c r="A162" s="383" t="e">
        <f t="shared" si="8"/>
        <v>#REF!</v>
      </c>
      <c r="B162" s="398"/>
      <c r="C162" s="399"/>
      <c r="D162" s="400"/>
      <c r="E162" s="406" t="s">
        <v>65</v>
      </c>
      <c r="F162" s="372"/>
      <c r="G162" s="372"/>
      <c r="H162" s="373">
        <v>200</v>
      </c>
      <c r="I162" s="372"/>
      <c r="J162" s="372">
        <f t="shared" si="6"/>
        <v>200</v>
      </c>
      <c r="K162" s="407">
        <f t="shared" si="7"/>
        <v>200</v>
      </c>
      <c r="L162" s="408"/>
      <c r="M162" s="372"/>
      <c r="N162" s="372"/>
      <c r="O162" s="372"/>
      <c r="P162" s="372"/>
      <c r="Q162" s="414"/>
      <c r="R162" s="409"/>
      <c r="S162" s="439"/>
    </row>
    <row r="163" spans="1:19" ht="12.75" customHeight="1" hidden="1">
      <c r="A163" s="383" t="e">
        <f t="shared" si="8"/>
        <v>#REF!</v>
      </c>
      <c r="B163" s="398"/>
      <c r="C163" s="399"/>
      <c r="D163" s="400"/>
      <c r="E163" s="406" t="s">
        <v>14</v>
      </c>
      <c r="F163" s="372"/>
      <c r="G163" s="372"/>
      <c r="H163" s="373">
        <v>497</v>
      </c>
      <c r="I163" s="372"/>
      <c r="J163" s="372">
        <f t="shared" si="6"/>
        <v>497</v>
      </c>
      <c r="K163" s="407">
        <f t="shared" si="7"/>
        <v>497</v>
      </c>
      <c r="L163" s="408"/>
      <c r="M163" s="372"/>
      <c r="N163" s="372"/>
      <c r="O163" s="372"/>
      <c r="P163" s="372"/>
      <c r="Q163" s="414"/>
      <c r="R163" s="409"/>
      <c r="S163" s="439"/>
    </row>
    <row r="164" spans="1:19" ht="12.75" customHeight="1" hidden="1">
      <c r="A164" s="383" t="e">
        <f t="shared" si="8"/>
        <v>#REF!</v>
      </c>
      <c r="B164" s="398"/>
      <c r="C164" s="399"/>
      <c r="D164" s="400"/>
      <c r="E164" s="406" t="s">
        <v>70</v>
      </c>
      <c r="F164" s="372"/>
      <c r="G164" s="372"/>
      <c r="H164" s="373"/>
      <c r="I164" s="372"/>
      <c r="J164" s="372">
        <f t="shared" si="6"/>
        <v>0</v>
      </c>
      <c r="K164" s="407">
        <f t="shared" si="7"/>
        <v>0</v>
      </c>
      <c r="L164" s="408"/>
      <c r="M164" s="372"/>
      <c r="N164" s="372"/>
      <c r="O164" s="372"/>
      <c r="P164" s="412"/>
      <c r="Q164" s="414"/>
      <c r="R164" s="409"/>
      <c r="S164" s="439"/>
    </row>
    <row r="165" spans="1:19" ht="12.75" customHeight="1" hidden="1">
      <c r="A165" s="383" t="e">
        <f t="shared" si="8"/>
        <v>#REF!</v>
      </c>
      <c r="B165" s="398"/>
      <c r="C165" s="399"/>
      <c r="D165" s="400"/>
      <c r="E165" s="406" t="s">
        <v>16</v>
      </c>
      <c r="F165" s="372"/>
      <c r="G165" s="372"/>
      <c r="H165" s="373"/>
      <c r="I165" s="372"/>
      <c r="J165" s="372">
        <f t="shared" si="6"/>
        <v>0</v>
      </c>
      <c r="K165" s="407">
        <f t="shared" si="7"/>
        <v>0</v>
      </c>
      <c r="L165" s="408"/>
      <c r="M165" s="372"/>
      <c r="N165" s="372"/>
      <c r="O165" s="372"/>
      <c r="P165" s="372"/>
      <c r="Q165" s="414"/>
      <c r="R165" s="409"/>
      <c r="S165" s="439"/>
    </row>
    <row r="166" spans="1:19" ht="12.75" customHeight="1" hidden="1">
      <c r="A166" s="383" t="e">
        <f t="shared" si="8"/>
        <v>#REF!</v>
      </c>
      <c r="B166" s="398"/>
      <c r="C166" s="399"/>
      <c r="D166" s="400"/>
      <c r="E166" s="406" t="s">
        <v>71</v>
      </c>
      <c r="F166" s="372"/>
      <c r="G166" s="372"/>
      <c r="H166" s="373"/>
      <c r="I166" s="372"/>
      <c r="J166" s="372">
        <f t="shared" si="6"/>
        <v>0</v>
      </c>
      <c r="K166" s="407">
        <f t="shared" si="7"/>
        <v>0</v>
      </c>
      <c r="L166" s="408"/>
      <c r="M166" s="372"/>
      <c r="N166" s="372"/>
      <c r="O166" s="372"/>
      <c r="P166" s="372"/>
      <c r="Q166" s="414"/>
      <c r="R166" s="409"/>
      <c r="S166" s="439"/>
    </row>
    <row r="167" spans="1:19" ht="12.75" customHeight="1" hidden="1">
      <c r="A167" s="383" t="e">
        <f t="shared" si="8"/>
        <v>#REF!</v>
      </c>
      <c r="B167" s="398"/>
      <c r="C167" s="399"/>
      <c r="D167" s="400"/>
      <c r="E167" s="406" t="s">
        <v>66</v>
      </c>
      <c r="F167" s="372"/>
      <c r="G167" s="372"/>
      <c r="H167" s="373"/>
      <c r="I167" s="372"/>
      <c r="J167" s="372">
        <f t="shared" si="6"/>
        <v>0</v>
      </c>
      <c r="K167" s="407">
        <f t="shared" si="7"/>
        <v>0</v>
      </c>
      <c r="L167" s="408"/>
      <c r="M167" s="372"/>
      <c r="N167" s="372"/>
      <c r="O167" s="372"/>
      <c r="P167" s="372"/>
      <c r="Q167" s="414"/>
      <c r="R167" s="409"/>
      <c r="S167" s="439"/>
    </row>
    <row r="168" spans="1:19" ht="12.75" customHeight="1" hidden="1">
      <c r="A168" s="383" t="e">
        <f t="shared" si="8"/>
        <v>#REF!</v>
      </c>
      <c r="B168" s="398"/>
      <c r="C168" s="399"/>
      <c r="D168" s="456" t="s">
        <v>19</v>
      </c>
      <c r="E168" s="457" t="s">
        <v>72</v>
      </c>
      <c r="F168" s="458">
        <v>10914</v>
      </c>
      <c r="G168" s="458">
        <v>3814</v>
      </c>
      <c r="H168" s="457">
        <f>SUM(H169:H174)</f>
        <v>4841</v>
      </c>
      <c r="I168" s="458">
        <f>SUM(I169:I178)</f>
        <v>6</v>
      </c>
      <c r="J168" s="458">
        <f t="shared" si="6"/>
        <v>19575</v>
      </c>
      <c r="K168" s="402">
        <f t="shared" si="7"/>
        <v>19575</v>
      </c>
      <c r="L168" s="459"/>
      <c r="M168" s="458"/>
      <c r="N168" s="458"/>
      <c r="O168" s="458"/>
      <c r="P168" s="458"/>
      <c r="Q168" s="460"/>
      <c r="R168" s="461"/>
      <c r="S168" s="462"/>
    </row>
    <row r="169" spans="1:19" ht="12.75" customHeight="1" hidden="1">
      <c r="A169" s="383" t="e">
        <f t="shared" si="8"/>
        <v>#REF!</v>
      </c>
      <c r="B169" s="398"/>
      <c r="C169" s="399"/>
      <c r="D169" s="400"/>
      <c r="E169" s="406" t="s">
        <v>57</v>
      </c>
      <c r="F169" s="372"/>
      <c r="G169" s="372"/>
      <c r="H169" s="373">
        <v>60</v>
      </c>
      <c r="I169" s="372"/>
      <c r="J169" s="372">
        <f t="shared" si="6"/>
        <v>60</v>
      </c>
      <c r="K169" s="407">
        <f t="shared" si="7"/>
        <v>60</v>
      </c>
      <c r="L169" s="408"/>
      <c r="M169" s="372"/>
      <c r="N169" s="372"/>
      <c r="O169" s="372"/>
      <c r="P169" s="372"/>
      <c r="Q169" s="414"/>
      <c r="R169" s="409"/>
      <c r="S169" s="439"/>
    </row>
    <row r="170" spans="1:19" ht="12.75" customHeight="1" hidden="1">
      <c r="A170" s="383" t="e">
        <f t="shared" si="8"/>
        <v>#REF!</v>
      </c>
      <c r="B170" s="398"/>
      <c r="C170" s="399"/>
      <c r="D170" s="400"/>
      <c r="E170" s="406" t="s">
        <v>13</v>
      </c>
      <c r="F170" s="372"/>
      <c r="G170" s="372"/>
      <c r="H170" s="373">
        <f>3905+12+2-415</f>
        <v>3504</v>
      </c>
      <c r="I170" s="372"/>
      <c r="J170" s="372">
        <f t="shared" si="6"/>
        <v>3504</v>
      </c>
      <c r="K170" s="407">
        <f t="shared" si="7"/>
        <v>3504</v>
      </c>
      <c r="L170" s="408"/>
      <c r="M170" s="372"/>
      <c r="N170" s="372"/>
      <c r="O170" s="372"/>
      <c r="P170" s="372"/>
      <c r="Q170" s="414"/>
      <c r="R170" s="409"/>
      <c r="S170" s="439"/>
    </row>
    <row r="171" spans="1:19" ht="12.75" customHeight="1" hidden="1">
      <c r="A171" s="383" t="e">
        <f t="shared" si="8"/>
        <v>#REF!</v>
      </c>
      <c r="B171" s="398"/>
      <c r="C171" s="399"/>
      <c r="D171" s="400"/>
      <c r="E171" s="406" t="s">
        <v>15</v>
      </c>
      <c r="F171" s="372"/>
      <c r="G171" s="372"/>
      <c r="H171" s="373">
        <v>415</v>
      </c>
      <c r="I171" s="372"/>
      <c r="J171" s="372">
        <f t="shared" si="6"/>
        <v>415</v>
      </c>
      <c r="K171" s="407">
        <f t="shared" si="7"/>
        <v>415</v>
      </c>
      <c r="L171" s="408"/>
      <c r="M171" s="372"/>
      <c r="N171" s="372"/>
      <c r="O171" s="372"/>
      <c r="P171" s="372"/>
      <c r="Q171" s="414"/>
      <c r="R171" s="409"/>
      <c r="S171" s="439"/>
    </row>
    <row r="172" spans="1:19" ht="12.75" customHeight="1" hidden="1">
      <c r="A172" s="383" t="e">
        <f t="shared" si="8"/>
        <v>#REF!</v>
      </c>
      <c r="B172" s="398"/>
      <c r="C172" s="399"/>
      <c r="D172" s="400"/>
      <c r="E172" s="406" t="s">
        <v>61</v>
      </c>
      <c r="F172" s="372"/>
      <c r="G172" s="372"/>
      <c r="H172" s="373">
        <v>21</v>
      </c>
      <c r="I172" s="372"/>
      <c r="J172" s="372">
        <f t="shared" si="6"/>
        <v>21</v>
      </c>
      <c r="K172" s="407">
        <f t="shared" si="7"/>
        <v>21</v>
      </c>
      <c r="L172" s="408"/>
      <c r="M172" s="372"/>
      <c r="N172" s="372"/>
      <c r="O172" s="372"/>
      <c r="P172" s="372"/>
      <c r="Q172" s="414"/>
      <c r="R172" s="409"/>
      <c r="S172" s="439"/>
    </row>
    <row r="173" spans="1:19" ht="12.75" customHeight="1" hidden="1">
      <c r="A173" s="383" t="e">
        <f t="shared" si="8"/>
        <v>#REF!</v>
      </c>
      <c r="B173" s="398"/>
      <c r="C173" s="399"/>
      <c r="D173" s="400"/>
      <c r="E173" s="406" t="s">
        <v>14</v>
      </c>
      <c r="F173" s="372"/>
      <c r="G173" s="372"/>
      <c r="H173" s="373">
        <v>341</v>
      </c>
      <c r="I173" s="372"/>
      <c r="J173" s="372">
        <f t="shared" si="6"/>
        <v>341</v>
      </c>
      <c r="K173" s="407">
        <f t="shared" si="7"/>
        <v>341</v>
      </c>
      <c r="L173" s="408"/>
      <c r="M173" s="372"/>
      <c r="N173" s="372"/>
      <c r="O173" s="372"/>
      <c r="P173" s="372"/>
      <c r="Q173" s="414"/>
      <c r="R173" s="409"/>
      <c r="S173" s="439"/>
    </row>
    <row r="174" spans="1:19" ht="12.75" customHeight="1" hidden="1">
      <c r="A174" s="383" t="e">
        <f t="shared" si="8"/>
        <v>#REF!</v>
      </c>
      <c r="B174" s="398"/>
      <c r="C174" s="399"/>
      <c r="D174" s="400"/>
      <c r="E174" s="406" t="s">
        <v>58</v>
      </c>
      <c r="F174" s="372"/>
      <c r="G174" s="372"/>
      <c r="H174" s="373">
        <v>500</v>
      </c>
      <c r="I174" s="372"/>
      <c r="J174" s="372">
        <f t="shared" si="6"/>
        <v>500</v>
      </c>
      <c r="K174" s="407">
        <f t="shared" si="7"/>
        <v>500</v>
      </c>
      <c r="L174" s="408"/>
      <c r="M174" s="372"/>
      <c r="N174" s="372"/>
      <c r="O174" s="372"/>
      <c r="P174" s="372"/>
      <c r="Q174" s="414"/>
      <c r="R174" s="409"/>
      <c r="S174" s="439"/>
    </row>
    <row r="175" spans="1:19" ht="12.75" customHeight="1" hidden="1">
      <c r="A175" s="383" t="e">
        <f t="shared" si="8"/>
        <v>#REF!</v>
      </c>
      <c r="B175" s="398"/>
      <c r="C175" s="399"/>
      <c r="D175" s="400"/>
      <c r="E175" s="406" t="s">
        <v>68</v>
      </c>
      <c r="F175" s="372"/>
      <c r="G175" s="372"/>
      <c r="H175" s="373"/>
      <c r="I175" s="372">
        <v>6</v>
      </c>
      <c r="J175" s="372">
        <f t="shared" si="6"/>
        <v>6</v>
      </c>
      <c r="K175" s="407">
        <f t="shared" si="7"/>
        <v>6</v>
      </c>
      <c r="L175" s="408"/>
      <c r="M175" s="372"/>
      <c r="N175" s="372"/>
      <c r="O175" s="372"/>
      <c r="P175" s="372"/>
      <c r="Q175" s="414"/>
      <c r="R175" s="409"/>
      <c r="S175" s="439"/>
    </row>
    <row r="176" spans="1:19" ht="12.75" customHeight="1" hidden="1">
      <c r="A176" s="383" t="e">
        <f t="shared" si="8"/>
        <v>#REF!</v>
      </c>
      <c r="B176" s="398"/>
      <c r="C176" s="399"/>
      <c r="D176" s="400"/>
      <c r="E176" s="406" t="s">
        <v>16</v>
      </c>
      <c r="F176" s="372"/>
      <c r="G176" s="372"/>
      <c r="H176" s="373"/>
      <c r="I176" s="372"/>
      <c r="J176" s="372">
        <f t="shared" si="6"/>
        <v>0</v>
      </c>
      <c r="K176" s="407">
        <f t="shared" si="7"/>
        <v>0</v>
      </c>
      <c r="L176" s="408"/>
      <c r="M176" s="372"/>
      <c r="N176" s="372"/>
      <c r="O176" s="372"/>
      <c r="P176" s="372"/>
      <c r="Q176" s="414"/>
      <c r="R176" s="409"/>
      <c r="S176" s="439"/>
    </row>
    <row r="177" spans="1:19" ht="12.75" customHeight="1" hidden="1">
      <c r="A177" s="383" t="e">
        <f t="shared" si="8"/>
        <v>#REF!</v>
      </c>
      <c r="B177" s="398"/>
      <c r="C177" s="399"/>
      <c r="D177" s="400"/>
      <c r="E177" s="406" t="s">
        <v>73</v>
      </c>
      <c r="F177" s="372"/>
      <c r="G177" s="372"/>
      <c r="H177" s="373"/>
      <c r="I177" s="372"/>
      <c r="J177" s="372">
        <f t="shared" si="6"/>
        <v>0</v>
      </c>
      <c r="K177" s="407">
        <f t="shared" si="7"/>
        <v>0</v>
      </c>
      <c r="L177" s="408"/>
      <c r="M177" s="372"/>
      <c r="N177" s="372"/>
      <c r="O177" s="372"/>
      <c r="P177" s="372"/>
      <c r="Q177" s="414"/>
      <c r="R177" s="409"/>
      <c r="S177" s="439"/>
    </row>
    <row r="178" spans="1:19" ht="13.5" customHeight="1" hidden="1" thickBot="1">
      <c r="A178" s="383" t="e">
        <f t="shared" si="8"/>
        <v>#REF!</v>
      </c>
      <c r="B178" s="398"/>
      <c r="C178" s="399"/>
      <c r="D178" s="400"/>
      <c r="E178" s="373" t="s">
        <v>66</v>
      </c>
      <c r="F178" s="372"/>
      <c r="G178" s="372"/>
      <c r="H178" s="373"/>
      <c r="I178" s="372"/>
      <c r="J178" s="372">
        <f t="shared" si="6"/>
        <v>0</v>
      </c>
      <c r="K178" s="407">
        <f t="shared" si="7"/>
        <v>0</v>
      </c>
      <c r="L178" s="408"/>
      <c r="M178" s="372"/>
      <c r="N178" s="372"/>
      <c r="O178" s="372"/>
      <c r="P178" s="372"/>
      <c r="Q178" s="414"/>
      <c r="R178" s="409"/>
      <c r="S178" s="415"/>
    </row>
    <row r="179" spans="1:19" s="32" customFormat="1" ht="12.75" customHeight="1" hidden="1">
      <c r="A179" s="383"/>
      <c r="B179" s="398"/>
      <c r="C179" s="399"/>
      <c r="D179" s="400"/>
      <c r="E179" s="373"/>
      <c r="F179" s="372"/>
      <c r="G179" s="372"/>
      <c r="H179" s="373"/>
      <c r="I179" s="372"/>
      <c r="J179" s="372"/>
      <c r="K179" s="407"/>
      <c r="L179" s="416"/>
      <c r="M179" s="372"/>
      <c r="N179" s="372"/>
      <c r="O179" s="372"/>
      <c r="P179" s="372"/>
      <c r="Q179" s="414"/>
      <c r="R179" s="409"/>
      <c r="S179" s="417"/>
    </row>
    <row r="180" spans="1:19" s="32" customFormat="1" ht="12.75" customHeight="1" hidden="1">
      <c r="A180" s="383"/>
      <c r="B180" s="398"/>
      <c r="C180" s="399"/>
      <c r="D180" s="400"/>
      <c r="E180" s="373"/>
      <c r="F180" s="372"/>
      <c r="G180" s="372"/>
      <c r="H180" s="373"/>
      <c r="I180" s="372"/>
      <c r="J180" s="372"/>
      <c r="K180" s="407"/>
      <c r="L180" s="416"/>
      <c r="M180" s="372"/>
      <c r="N180" s="372"/>
      <c r="O180" s="372"/>
      <c r="P180" s="372"/>
      <c r="Q180" s="414"/>
      <c r="R180" s="409"/>
      <c r="S180" s="417"/>
    </row>
    <row r="181" spans="1:19" s="32" customFormat="1" ht="18.75" customHeight="1" hidden="1">
      <c r="A181" s="383"/>
      <c r="B181" s="418" t="s">
        <v>0</v>
      </c>
      <c r="C181" s="399"/>
      <c r="D181" s="400"/>
      <c r="E181" s="373"/>
      <c r="F181" s="372"/>
      <c r="G181" s="372"/>
      <c r="H181" s="373"/>
      <c r="I181" s="372"/>
      <c r="J181" s="419"/>
      <c r="K181" s="420"/>
      <c r="L181" s="416"/>
      <c r="M181" s="372"/>
      <c r="N181" s="372"/>
      <c r="O181" s="419"/>
      <c r="P181" s="419"/>
      <c r="Q181" s="421"/>
      <c r="R181" s="422"/>
      <c r="S181" s="423"/>
    </row>
    <row r="182" spans="1:19" s="32" customFormat="1" ht="2.25" customHeight="1" hidden="1" thickBot="1">
      <c r="A182" s="383"/>
      <c r="B182" s="398"/>
      <c r="C182" s="399"/>
      <c r="D182" s="400"/>
      <c r="E182" s="406"/>
      <c r="F182" s="372"/>
      <c r="G182" s="372"/>
      <c r="H182" s="373"/>
      <c r="I182" s="372"/>
      <c r="J182" s="419"/>
      <c r="K182" s="420"/>
      <c r="L182" s="416"/>
      <c r="M182" s="372"/>
      <c r="N182" s="372"/>
      <c r="O182" s="419"/>
      <c r="P182" s="419"/>
      <c r="Q182" s="421"/>
      <c r="R182" s="422"/>
      <c r="S182" s="423"/>
    </row>
    <row r="183" spans="1:19" s="32" customFormat="1" ht="13.5" customHeight="1" hidden="1" thickBot="1">
      <c r="A183" s="608" t="s">
        <v>1</v>
      </c>
      <c r="B183" s="609"/>
      <c r="C183" s="609"/>
      <c r="D183" s="609"/>
      <c r="E183" s="609"/>
      <c r="F183" s="609"/>
      <c r="G183" s="609"/>
      <c r="H183" s="609"/>
      <c r="I183" s="609"/>
      <c r="J183" s="609"/>
      <c r="K183" s="610"/>
      <c r="L183" s="424"/>
      <c r="M183" s="425"/>
      <c r="N183" s="425"/>
      <c r="O183" s="425"/>
      <c r="P183" s="425"/>
      <c r="Q183" s="426"/>
      <c r="R183" s="427"/>
      <c r="S183" s="611"/>
    </row>
    <row r="184" spans="1:19" s="32" customFormat="1" ht="15" customHeight="1" hidden="1">
      <c r="A184" s="428"/>
      <c r="B184" s="429"/>
      <c r="C184" s="430"/>
      <c r="D184" s="431"/>
      <c r="E184" s="432"/>
      <c r="F184" s="614" t="s">
        <v>2</v>
      </c>
      <c r="G184" s="615"/>
      <c r="H184" s="615"/>
      <c r="I184" s="615"/>
      <c r="J184" s="616"/>
      <c r="K184" s="433"/>
      <c r="L184" s="617"/>
      <c r="M184" s="615"/>
      <c r="N184" s="615"/>
      <c r="O184" s="615"/>
      <c r="P184" s="615"/>
      <c r="Q184" s="618"/>
      <c r="R184" s="434"/>
      <c r="S184" s="612"/>
    </row>
    <row r="185" spans="1:19" s="32" customFormat="1" ht="12.75" customHeight="1" hidden="1">
      <c r="A185" s="428"/>
      <c r="B185" s="431" t="s">
        <v>4</v>
      </c>
      <c r="C185" s="431" t="s">
        <v>5</v>
      </c>
      <c r="D185" s="619" t="s">
        <v>6</v>
      </c>
      <c r="E185" s="620"/>
      <c r="F185" s="620"/>
      <c r="G185" s="620"/>
      <c r="H185" s="620"/>
      <c r="I185" s="620"/>
      <c r="J185" s="621"/>
      <c r="K185" s="435"/>
      <c r="L185" s="622"/>
      <c r="M185" s="620"/>
      <c r="N185" s="620"/>
      <c r="O185" s="620"/>
      <c r="P185" s="620"/>
      <c r="Q185" s="623"/>
      <c r="R185" s="436"/>
      <c r="S185" s="612"/>
    </row>
    <row r="186" spans="1:19" s="32" customFormat="1" ht="12.75" customHeight="1" hidden="1">
      <c r="A186" s="428"/>
      <c r="B186" s="431" t="s">
        <v>7</v>
      </c>
      <c r="C186" s="431" t="s">
        <v>8</v>
      </c>
      <c r="D186" s="431"/>
      <c r="E186" s="432" t="s">
        <v>9</v>
      </c>
      <c r="F186" s="602">
        <v>610</v>
      </c>
      <c r="G186" s="602">
        <v>620</v>
      </c>
      <c r="H186" s="602">
        <v>630</v>
      </c>
      <c r="I186" s="602">
        <v>640</v>
      </c>
      <c r="J186" s="602" t="s">
        <v>10</v>
      </c>
      <c r="K186" s="437">
        <f>SUM(A186:J186)</f>
        <v>2500</v>
      </c>
      <c r="L186" s="604"/>
      <c r="M186" s="602"/>
      <c r="N186" s="602"/>
      <c r="O186" s="602"/>
      <c r="P186" s="602"/>
      <c r="Q186" s="606"/>
      <c r="R186" s="438"/>
      <c r="S186" s="612"/>
    </row>
    <row r="187" spans="1:19" s="32" customFormat="1" ht="13.5" customHeight="1" hidden="1" thickBot="1">
      <c r="A187" s="428"/>
      <c r="B187" s="431"/>
      <c r="C187" s="431"/>
      <c r="D187" s="431"/>
      <c r="E187" s="432"/>
      <c r="F187" s="603"/>
      <c r="G187" s="603"/>
      <c r="H187" s="603"/>
      <c r="I187" s="603"/>
      <c r="J187" s="603"/>
      <c r="K187" s="437"/>
      <c r="L187" s="605"/>
      <c r="M187" s="603"/>
      <c r="N187" s="603"/>
      <c r="O187" s="603"/>
      <c r="P187" s="603"/>
      <c r="Q187" s="607"/>
      <c r="R187" s="438"/>
      <c r="S187" s="613"/>
    </row>
    <row r="188" spans="1:19" ht="12.75" customHeight="1" hidden="1">
      <c r="A188" s="383" t="e">
        <f>A178+1</f>
        <v>#REF!</v>
      </c>
      <c r="B188" s="398"/>
      <c r="C188" s="399"/>
      <c r="D188" s="456" t="s">
        <v>23</v>
      </c>
      <c r="E188" s="457" t="s">
        <v>74</v>
      </c>
      <c r="F188" s="458">
        <v>9527</v>
      </c>
      <c r="G188" s="458">
        <v>3330</v>
      </c>
      <c r="H188" s="457">
        <f>SUM(H189:H195)</f>
        <v>4519</v>
      </c>
      <c r="I188" s="458">
        <f>SUM(I189:I196)</f>
        <v>180</v>
      </c>
      <c r="J188" s="464">
        <f aca="true" t="shared" si="9" ref="J188:J216">SUM(F188:I188)</f>
        <v>17556</v>
      </c>
      <c r="K188" s="465">
        <f aca="true" t="shared" si="10" ref="K188:K216">SUM(J188)</f>
        <v>17556</v>
      </c>
      <c r="L188" s="459"/>
      <c r="M188" s="458"/>
      <c r="N188" s="458"/>
      <c r="O188" s="458"/>
      <c r="P188" s="458"/>
      <c r="Q188" s="460"/>
      <c r="R188" s="461"/>
      <c r="S188" s="463"/>
    </row>
    <row r="189" spans="1:19" ht="12.75" customHeight="1" hidden="1">
      <c r="A189" s="383" t="e">
        <f aca="true" t="shared" si="11" ref="A189:A216">A188+1</f>
        <v>#REF!</v>
      </c>
      <c r="B189" s="398"/>
      <c r="C189" s="399"/>
      <c r="D189" s="400"/>
      <c r="E189" s="406" t="s">
        <v>57</v>
      </c>
      <c r="F189" s="372"/>
      <c r="G189" s="372"/>
      <c r="H189" s="373">
        <v>76</v>
      </c>
      <c r="I189" s="372"/>
      <c r="J189" s="372">
        <f t="shared" si="9"/>
        <v>76</v>
      </c>
      <c r="K189" s="407">
        <f t="shared" si="10"/>
        <v>76</v>
      </c>
      <c r="L189" s="408"/>
      <c r="M189" s="372"/>
      <c r="N189" s="372"/>
      <c r="O189" s="372"/>
      <c r="P189" s="372"/>
      <c r="Q189" s="414"/>
      <c r="R189" s="409"/>
      <c r="S189" s="439"/>
    </row>
    <row r="190" spans="1:19" ht="12.75" customHeight="1" hidden="1">
      <c r="A190" s="383" t="e">
        <f t="shared" si="11"/>
        <v>#REF!</v>
      </c>
      <c r="B190" s="398"/>
      <c r="C190" s="399"/>
      <c r="D190" s="400"/>
      <c r="E190" s="406" t="s">
        <v>13</v>
      </c>
      <c r="F190" s="372"/>
      <c r="G190" s="372"/>
      <c r="H190" s="373">
        <f>3409+12-H191</f>
        <v>2907</v>
      </c>
      <c r="I190" s="372"/>
      <c r="J190" s="372">
        <f t="shared" si="9"/>
        <v>2907</v>
      </c>
      <c r="K190" s="407">
        <f t="shared" si="10"/>
        <v>2907</v>
      </c>
      <c r="L190" s="408"/>
      <c r="M190" s="372"/>
      <c r="N190" s="372"/>
      <c r="O190" s="372"/>
      <c r="P190" s="372"/>
      <c r="Q190" s="414"/>
      <c r="R190" s="409"/>
      <c r="S190" s="439"/>
    </row>
    <row r="191" spans="1:19" ht="12.75" customHeight="1" hidden="1">
      <c r="A191" s="383" t="e">
        <f t="shared" si="11"/>
        <v>#REF!</v>
      </c>
      <c r="B191" s="398"/>
      <c r="C191" s="399"/>
      <c r="D191" s="400"/>
      <c r="E191" s="406" t="s">
        <v>15</v>
      </c>
      <c r="F191" s="372"/>
      <c r="G191" s="372"/>
      <c r="H191" s="373">
        <v>514</v>
      </c>
      <c r="I191" s="372"/>
      <c r="J191" s="372">
        <f t="shared" si="9"/>
        <v>514</v>
      </c>
      <c r="K191" s="407">
        <f t="shared" si="10"/>
        <v>514</v>
      </c>
      <c r="L191" s="408"/>
      <c r="M191" s="372"/>
      <c r="N191" s="372"/>
      <c r="O191" s="372"/>
      <c r="P191" s="372"/>
      <c r="Q191" s="414"/>
      <c r="R191" s="409"/>
      <c r="S191" s="439"/>
    </row>
    <row r="192" spans="1:19" ht="12.75" customHeight="1" hidden="1">
      <c r="A192" s="383" t="e">
        <f t="shared" si="11"/>
        <v>#REF!</v>
      </c>
      <c r="B192" s="398"/>
      <c r="C192" s="399"/>
      <c r="D192" s="400"/>
      <c r="E192" s="406" t="s">
        <v>61</v>
      </c>
      <c r="F192" s="372"/>
      <c r="G192" s="372"/>
      <c r="H192" s="373">
        <v>300</v>
      </c>
      <c r="I192" s="372"/>
      <c r="J192" s="372">
        <f t="shared" si="9"/>
        <v>300</v>
      </c>
      <c r="K192" s="407">
        <f t="shared" si="10"/>
        <v>300</v>
      </c>
      <c r="L192" s="408"/>
      <c r="M192" s="372"/>
      <c r="N192" s="372"/>
      <c r="O192" s="372"/>
      <c r="P192" s="372"/>
      <c r="Q192" s="414"/>
      <c r="R192" s="409"/>
      <c r="S192" s="439"/>
    </row>
    <row r="193" spans="1:19" ht="12.75" customHeight="1" hidden="1">
      <c r="A193" s="383" t="e">
        <f t="shared" si="11"/>
        <v>#REF!</v>
      </c>
      <c r="B193" s="398"/>
      <c r="C193" s="399"/>
      <c r="D193" s="400"/>
      <c r="E193" s="406" t="s">
        <v>14</v>
      </c>
      <c r="F193" s="372"/>
      <c r="G193" s="372"/>
      <c r="H193" s="373">
        <v>317</v>
      </c>
      <c r="I193" s="372"/>
      <c r="J193" s="372">
        <f t="shared" si="9"/>
        <v>317</v>
      </c>
      <c r="K193" s="407">
        <f t="shared" si="10"/>
        <v>317</v>
      </c>
      <c r="L193" s="408"/>
      <c r="M193" s="372"/>
      <c r="N193" s="372"/>
      <c r="O193" s="372"/>
      <c r="P193" s="372"/>
      <c r="Q193" s="414"/>
      <c r="R193" s="409"/>
      <c r="S193" s="439"/>
    </row>
    <row r="194" spans="1:19" ht="12.75" customHeight="1" hidden="1">
      <c r="A194" s="383" t="e">
        <f t="shared" si="11"/>
        <v>#REF!</v>
      </c>
      <c r="B194" s="398"/>
      <c r="C194" s="399"/>
      <c r="D194" s="400"/>
      <c r="E194" s="406" t="s">
        <v>68</v>
      </c>
      <c r="F194" s="372"/>
      <c r="G194" s="372"/>
      <c r="H194" s="373"/>
      <c r="I194" s="372">
        <v>180</v>
      </c>
      <c r="J194" s="372">
        <f t="shared" si="9"/>
        <v>180</v>
      </c>
      <c r="K194" s="407">
        <f t="shared" si="10"/>
        <v>180</v>
      </c>
      <c r="L194" s="408"/>
      <c r="M194" s="372"/>
      <c r="N194" s="372"/>
      <c r="O194" s="372"/>
      <c r="P194" s="372"/>
      <c r="Q194" s="414"/>
      <c r="R194" s="409"/>
      <c r="S194" s="439"/>
    </row>
    <row r="195" spans="1:19" ht="12.75" customHeight="1" hidden="1">
      <c r="A195" s="383" t="e">
        <f t="shared" si="11"/>
        <v>#REF!</v>
      </c>
      <c r="B195" s="398"/>
      <c r="C195" s="399"/>
      <c r="D195" s="400"/>
      <c r="E195" s="406" t="s">
        <v>58</v>
      </c>
      <c r="F195" s="372"/>
      <c r="G195" s="372"/>
      <c r="H195" s="373">
        <v>405</v>
      </c>
      <c r="I195" s="372"/>
      <c r="J195" s="372">
        <f t="shared" si="9"/>
        <v>405</v>
      </c>
      <c r="K195" s="407">
        <f t="shared" si="10"/>
        <v>405</v>
      </c>
      <c r="L195" s="408"/>
      <c r="M195" s="372"/>
      <c r="N195" s="372"/>
      <c r="O195" s="372"/>
      <c r="P195" s="372"/>
      <c r="Q195" s="414"/>
      <c r="R195" s="409"/>
      <c r="S195" s="439"/>
    </row>
    <row r="196" spans="1:19" ht="12.75" customHeight="1" hidden="1">
      <c r="A196" s="383" t="e">
        <f t="shared" si="11"/>
        <v>#REF!</v>
      </c>
      <c r="B196" s="398"/>
      <c r="C196" s="399"/>
      <c r="D196" s="400"/>
      <c r="E196" s="373" t="s">
        <v>66</v>
      </c>
      <c r="F196" s="372"/>
      <c r="G196" s="372"/>
      <c r="H196" s="373"/>
      <c r="I196" s="372"/>
      <c r="J196" s="372">
        <f t="shared" si="9"/>
        <v>0</v>
      </c>
      <c r="K196" s="407">
        <f t="shared" si="10"/>
        <v>0</v>
      </c>
      <c r="L196" s="408"/>
      <c r="M196" s="372"/>
      <c r="N196" s="372"/>
      <c r="O196" s="372"/>
      <c r="P196" s="372"/>
      <c r="Q196" s="414"/>
      <c r="R196" s="409"/>
      <c r="S196" s="439"/>
    </row>
    <row r="197" spans="1:19" ht="12.75" customHeight="1" hidden="1">
      <c r="A197" s="383" t="e">
        <f t="shared" si="11"/>
        <v>#REF!</v>
      </c>
      <c r="B197" s="398"/>
      <c r="C197" s="399"/>
      <c r="D197" s="456" t="s">
        <v>25</v>
      </c>
      <c r="E197" s="457" t="s">
        <v>75</v>
      </c>
      <c r="F197" s="458">
        <v>5863</v>
      </c>
      <c r="G197" s="458">
        <v>2049</v>
      </c>
      <c r="H197" s="457">
        <f>SUM(H198:H202)</f>
        <v>2785</v>
      </c>
      <c r="I197" s="458"/>
      <c r="J197" s="458">
        <f t="shared" si="9"/>
        <v>10697</v>
      </c>
      <c r="K197" s="465">
        <f t="shared" si="10"/>
        <v>10697</v>
      </c>
      <c r="L197" s="459"/>
      <c r="M197" s="458"/>
      <c r="N197" s="458"/>
      <c r="O197" s="458"/>
      <c r="P197" s="458"/>
      <c r="Q197" s="460"/>
      <c r="R197" s="461"/>
      <c r="S197" s="463"/>
    </row>
    <row r="198" spans="1:19" ht="12.75" customHeight="1" hidden="1">
      <c r="A198" s="383" t="e">
        <f t="shared" si="11"/>
        <v>#REF!</v>
      </c>
      <c r="B198" s="398"/>
      <c r="C198" s="399"/>
      <c r="D198" s="400"/>
      <c r="E198" s="406" t="s">
        <v>57</v>
      </c>
      <c r="F198" s="372"/>
      <c r="G198" s="372"/>
      <c r="H198" s="373">
        <v>54</v>
      </c>
      <c r="I198" s="372"/>
      <c r="J198" s="372">
        <f t="shared" si="9"/>
        <v>54</v>
      </c>
      <c r="K198" s="407">
        <f t="shared" si="10"/>
        <v>54</v>
      </c>
      <c r="L198" s="408"/>
      <c r="M198" s="372"/>
      <c r="N198" s="372"/>
      <c r="O198" s="372"/>
      <c r="P198" s="372"/>
      <c r="Q198" s="414"/>
      <c r="R198" s="409"/>
      <c r="S198" s="439"/>
    </row>
    <row r="199" spans="1:19" ht="12.75" customHeight="1" hidden="1">
      <c r="A199" s="383" t="e">
        <f t="shared" si="11"/>
        <v>#REF!</v>
      </c>
      <c r="B199" s="398"/>
      <c r="C199" s="399"/>
      <c r="D199" s="400"/>
      <c r="E199" s="406" t="s">
        <v>13</v>
      </c>
      <c r="F199" s="372"/>
      <c r="G199" s="372"/>
      <c r="H199" s="373">
        <f>2098+12</f>
        <v>2110</v>
      </c>
      <c r="I199" s="372"/>
      <c r="J199" s="372">
        <f t="shared" si="9"/>
        <v>2110</v>
      </c>
      <c r="K199" s="407">
        <f t="shared" si="10"/>
        <v>2110</v>
      </c>
      <c r="L199" s="408"/>
      <c r="M199" s="372"/>
      <c r="N199" s="372"/>
      <c r="O199" s="372"/>
      <c r="P199" s="372"/>
      <c r="Q199" s="414"/>
      <c r="R199" s="409"/>
      <c r="S199" s="439"/>
    </row>
    <row r="200" spans="1:19" ht="12.75" customHeight="1" hidden="1">
      <c r="A200" s="383" t="e">
        <f t="shared" si="11"/>
        <v>#REF!</v>
      </c>
      <c r="B200" s="398"/>
      <c r="C200" s="399"/>
      <c r="D200" s="400"/>
      <c r="E200" s="406" t="s">
        <v>61</v>
      </c>
      <c r="F200" s="372"/>
      <c r="G200" s="372"/>
      <c r="H200" s="373">
        <v>110</v>
      </c>
      <c r="I200" s="372"/>
      <c r="J200" s="372">
        <f t="shared" si="9"/>
        <v>110</v>
      </c>
      <c r="K200" s="407">
        <f t="shared" si="10"/>
        <v>110</v>
      </c>
      <c r="L200" s="408"/>
      <c r="M200" s="372"/>
      <c r="N200" s="372"/>
      <c r="O200" s="372"/>
      <c r="P200" s="372"/>
      <c r="Q200" s="414"/>
      <c r="R200" s="409"/>
      <c r="S200" s="439"/>
    </row>
    <row r="201" spans="1:19" ht="12.75" customHeight="1" hidden="1">
      <c r="A201" s="383" t="e">
        <f t="shared" si="11"/>
        <v>#REF!</v>
      </c>
      <c r="B201" s="398"/>
      <c r="C201" s="399"/>
      <c r="D201" s="400"/>
      <c r="E201" s="406" t="s">
        <v>14</v>
      </c>
      <c r="F201" s="372"/>
      <c r="G201" s="372"/>
      <c r="H201" s="373">
        <v>206</v>
      </c>
      <c r="I201" s="372"/>
      <c r="J201" s="372">
        <f t="shared" si="9"/>
        <v>206</v>
      </c>
      <c r="K201" s="407">
        <f t="shared" si="10"/>
        <v>206</v>
      </c>
      <c r="L201" s="408"/>
      <c r="M201" s="372"/>
      <c r="N201" s="372"/>
      <c r="O201" s="372"/>
      <c r="P201" s="372"/>
      <c r="Q201" s="414"/>
      <c r="R201" s="409"/>
      <c r="S201" s="439"/>
    </row>
    <row r="202" spans="1:19" ht="12.75" customHeight="1" hidden="1">
      <c r="A202" s="383" t="e">
        <f t="shared" si="11"/>
        <v>#REF!</v>
      </c>
      <c r="B202" s="398"/>
      <c r="C202" s="399"/>
      <c r="D202" s="400"/>
      <c r="E202" s="406" t="s">
        <v>58</v>
      </c>
      <c r="F202" s="372"/>
      <c r="G202" s="372"/>
      <c r="H202" s="373">
        <v>305</v>
      </c>
      <c r="I202" s="372"/>
      <c r="J202" s="372">
        <f t="shared" si="9"/>
        <v>305</v>
      </c>
      <c r="K202" s="407">
        <f t="shared" si="10"/>
        <v>305</v>
      </c>
      <c r="L202" s="408"/>
      <c r="M202" s="372"/>
      <c r="N202" s="372"/>
      <c r="O202" s="372"/>
      <c r="P202" s="372"/>
      <c r="Q202" s="414"/>
      <c r="R202" s="409"/>
      <c r="S202" s="439"/>
    </row>
    <row r="203" spans="1:19" ht="12.75" customHeight="1" hidden="1">
      <c r="A203" s="383" t="e">
        <f t="shared" si="11"/>
        <v>#REF!</v>
      </c>
      <c r="B203" s="398"/>
      <c r="C203" s="399"/>
      <c r="D203" s="400"/>
      <c r="E203" s="406" t="s">
        <v>16</v>
      </c>
      <c r="F203" s="372"/>
      <c r="G203" s="372"/>
      <c r="H203" s="373"/>
      <c r="I203" s="372"/>
      <c r="J203" s="372">
        <f t="shared" si="9"/>
        <v>0</v>
      </c>
      <c r="K203" s="407">
        <f t="shared" si="10"/>
        <v>0</v>
      </c>
      <c r="L203" s="408"/>
      <c r="M203" s="372"/>
      <c r="N203" s="372"/>
      <c r="O203" s="372"/>
      <c r="P203" s="372"/>
      <c r="Q203" s="414"/>
      <c r="R203" s="409"/>
      <c r="S203" s="439"/>
    </row>
    <row r="204" spans="1:19" ht="12.75" customHeight="1" hidden="1">
      <c r="A204" s="383" t="e">
        <f t="shared" si="11"/>
        <v>#REF!</v>
      </c>
      <c r="B204" s="398"/>
      <c r="C204" s="399"/>
      <c r="D204" s="400"/>
      <c r="E204" s="406" t="s">
        <v>66</v>
      </c>
      <c r="F204" s="372"/>
      <c r="G204" s="372"/>
      <c r="H204" s="373"/>
      <c r="I204" s="372"/>
      <c r="J204" s="372">
        <f t="shared" si="9"/>
        <v>0</v>
      </c>
      <c r="K204" s="407">
        <f t="shared" si="10"/>
        <v>0</v>
      </c>
      <c r="L204" s="408"/>
      <c r="M204" s="372"/>
      <c r="N204" s="372"/>
      <c r="O204" s="372"/>
      <c r="P204" s="372"/>
      <c r="Q204" s="414"/>
      <c r="R204" s="409"/>
      <c r="S204" s="439"/>
    </row>
    <row r="205" spans="1:19" ht="12.75" customHeight="1" hidden="1">
      <c r="A205" s="383" t="e">
        <f t="shared" si="11"/>
        <v>#REF!</v>
      </c>
      <c r="B205" s="398"/>
      <c r="C205" s="399"/>
      <c r="D205" s="456" t="s">
        <v>27</v>
      </c>
      <c r="E205" s="457" t="s">
        <v>76</v>
      </c>
      <c r="F205" s="458">
        <f>6405+F209</f>
        <v>6485</v>
      </c>
      <c r="G205" s="458">
        <f>2238+G209</f>
        <v>2265</v>
      </c>
      <c r="H205" s="457">
        <f>SUM(H206:H216)</f>
        <v>3859</v>
      </c>
      <c r="I205" s="458">
        <f>SUM(I206:I216)</f>
        <v>4</v>
      </c>
      <c r="J205" s="458">
        <f t="shared" si="9"/>
        <v>12613</v>
      </c>
      <c r="K205" s="465">
        <f t="shared" si="10"/>
        <v>12613</v>
      </c>
      <c r="L205" s="459"/>
      <c r="M205" s="458"/>
      <c r="N205" s="458"/>
      <c r="O205" s="458"/>
      <c r="P205" s="458"/>
      <c r="Q205" s="460"/>
      <c r="R205" s="461"/>
      <c r="S205" s="463"/>
    </row>
    <row r="206" spans="1:19" ht="12.75" customHeight="1" hidden="1">
      <c r="A206" s="383" t="e">
        <f t="shared" si="11"/>
        <v>#REF!</v>
      </c>
      <c r="B206" s="398"/>
      <c r="C206" s="399"/>
      <c r="D206" s="400"/>
      <c r="E206" s="406" t="s">
        <v>57</v>
      </c>
      <c r="F206" s="372"/>
      <c r="G206" s="372"/>
      <c r="H206" s="373">
        <v>65</v>
      </c>
      <c r="I206" s="372"/>
      <c r="J206" s="372">
        <f t="shared" si="9"/>
        <v>65</v>
      </c>
      <c r="K206" s="407">
        <f t="shared" si="10"/>
        <v>65</v>
      </c>
      <c r="L206" s="408"/>
      <c r="M206" s="372"/>
      <c r="N206" s="372"/>
      <c r="O206" s="372"/>
      <c r="P206" s="372"/>
      <c r="Q206" s="414"/>
      <c r="R206" s="409"/>
      <c r="S206" s="439"/>
    </row>
    <row r="207" spans="1:19" ht="12.75" customHeight="1" hidden="1">
      <c r="A207" s="383" t="e">
        <f t="shared" si="11"/>
        <v>#REF!</v>
      </c>
      <c r="B207" s="398"/>
      <c r="C207" s="399"/>
      <c r="D207" s="400"/>
      <c r="E207" s="406" t="s">
        <v>13</v>
      </c>
      <c r="F207" s="372"/>
      <c r="G207" s="372"/>
      <c r="H207" s="373">
        <f>2290+12</f>
        <v>2302</v>
      </c>
      <c r="I207" s="372"/>
      <c r="J207" s="372">
        <f t="shared" si="9"/>
        <v>2302</v>
      </c>
      <c r="K207" s="407">
        <f t="shared" si="10"/>
        <v>2302</v>
      </c>
      <c r="L207" s="408"/>
      <c r="M207" s="372"/>
      <c r="N207" s="372"/>
      <c r="O207" s="372"/>
      <c r="P207" s="372"/>
      <c r="Q207" s="414"/>
      <c r="R207" s="409"/>
      <c r="S207" s="439"/>
    </row>
    <row r="208" spans="1:19" ht="12.75" customHeight="1" hidden="1">
      <c r="A208" s="383" t="e">
        <f t="shared" si="11"/>
        <v>#REF!</v>
      </c>
      <c r="B208" s="398"/>
      <c r="C208" s="399"/>
      <c r="D208" s="400"/>
      <c r="E208" s="406" t="s">
        <v>61</v>
      </c>
      <c r="F208" s="372"/>
      <c r="G208" s="372"/>
      <c r="H208" s="373">
        <v>133</v>
      </c>
      <c r="I208" s="372"/>
      <c r="J208" s="372">
        <f t="shared" si="9"/>
        <v>133</v>
      </c>
      <c r="K208" s="407">
        <f t="shared" si="10"/>
        <v>133</v>
      </c>
      <c r="L208" s="408"/>
      <c r="M208" s="372"/>
      <c r="N208" s="372"/>
      <c r="O208" s="372"/>
      <c r="P208" s="372"/>
      <c r="Q208" s="414"/>
      <c r="R208" s="409"/>
      <c r="S208" s="439"/>
    </row>
    <row r="209" spans="1:19" ht="12.75" customHeight="1" hidden="1">
      <c r="A209" s="383" t="e">
        <f t="shared" si="11"/>
        <v>#REF!</v>
      </c>
      <c r="B209" s="398"/>
      <c r="C209" s="399"/>
      <c r="D209" s="400"/>
      <c r="E209" s="406" t="s">
        <v>77</v>
      </c>
      <c r="F209" s="372">
        <v>80</v>
      </c>
      <c r="G209" s="372">
        <v>27</v>
      </c>
      <c r="H209" s="373"/>
      <c r="I209" s="372"/>
      <c r="J209" s="372">
        <f t="shared" si="9"/>
        <v>107</v>
      </c>
      <c r="K209" s="407">
        <f t="shared" si="10"/>
        <v>107</v>
      </c>
      <c r="L209" s="408"/>
      <c r="M209" s="372"/>
      <c r="N209" s="372"/>
      <c r="O209" s="372"/>
      <c r="P209" s="372"/>
      <c r="Q209" s="414"/>
      <c r="R209" s="409"/>
      <c r="S209" s="439"/>
    </row>
    <row r="210" spans="1:19" ht="12.75" customHeight="1" hidden="1">
      <c r="A210" s="383" t="e">
        <f t="shared" si="11"/>
        <v>#REF!</v>
      </c>
      <c r="B210" s="398"/>
      <c r="C210" s="399"/>
      <c r="D210" s="400"/>
      <c r="E210" s="406" t="s">
        <v>14</v>
      </c>
      <c r="F210" s="372"/>
      <c r="G210" s="372"/>
      <c r="H210" s="373">
        <v>209</v>
      </c>
      <c r="I210" s="372"/>
      <c r="J210" s="372">
        <f t="shared" si="9"/>
        <v>209</v>
      </c>
      <c r="K210" s="407">
        <f t="shared" si="10"/>
        <v>209</v>
      </c>
      <c r="L210" s="408"/>
      <c r="M210" s="372"/>
      <c r="N210" s="372"/>
      <c r="O210" s="372"/>
      <c r="P210" s="372"/>
      <c r="Q210" s="414"/>
      <c r="R210" s="409"/>
      <c r="S210" s="439"/>
    </row>
    <row r="211" spans="1:19" ht="12.75" customHeight="1" hidden="1">
      <c r="A211" s="383" t="e">
        <f t="shared" si="11"/>
        <v>#REF!</v>
      </c>
      <c r="B211" s="398"/>
      <c r="C211" s="399"/>
      <c r="D211" s="400"/>
      <c r="E211" s="406" t="s">
        <v>78</v>
      </c>
      <c r="F211" s="372"/>
      <c r="G211" s="372"/>
      <c r="H211" s="373">
        <v>700</v>
      </c>
      <c r="I211" s="372"/>
      <c r="J211" s="372">
        <f t="shared" si="9"/>
        <v>700</v>
      </c>
      <c r="K211" s="407">
        <f t="shared" si="10"/>
        <v>700</v>
      </c>
      <c r="L211" s="408"/>
      <c r="M211" s="372"/>
      <c r="N211" s="372"/>
      <c r="O211" s="372"/>
      <c r="P211" s="372"/>
      <c r="Q211" s="414"/>
      <c r="R211" s="409"/>
      <c r="S211" s="439"/>
    </row>
    <row r="212" spans="1:19" ht="12.75" customHeight="1" hidden="1">
      <c r="A212" s="383" t="e">
        <f t="shared" si="11"/>
        <v>#REF!</v>
      </c>
      <c r="B212" s="398"/>
      <c r="C212" s="399"/>
      <c r="D212" s="400"/>
      <c r="E212" s="406" t="s">
        <v>68</v>
      </c>
      <c r="F212" s="372"/>
      <c r="G212" s="372"/>
      <c r="H212" s="373"/>
      <c r="I212" s="372">
        <v>4</v>
      </c>
      <c r="J212" s="372">
        <f t="shared" si="9"/>
        <v>4</v>
      </c>
      <c r="K212" s="407">
        <f t="shared" si="10"/>
        <v>4</v>
      </c>
      <c r="L212" s="408"/>
      <c r="M212" s="372"/>
      <c r="N212" s="372"/>
      <c r="O212" s="372"/>
      <c r="P212" s="372"/>
      <c r="Q212" s="414"/>
      <c r="R212" s="409"/>
      <c r="S212" s="439"/>
    </row>
    <row r="213" spans="1:19" ht="12.75" customHeight="1" hidden="1">
      <c r="A213" s="383" t="e">
        <f t="shared" si="11"/>
        <v>#REF!</v>
      </c>
      <c r="B213" s="398"/>
      <c r="C213" s="399"/>
      <c r="D213" s="400"/>
      <c r="E213" s="406" t="s">
        <v>58</v>
      </c>
      <c r="F213" s="372"/>
      <c r="G213" s="372"/>
      <c r="H213" s="373">
        <v>350</v>
      </c>
      <c r="I213" s="372"/>
      <c r="J213" s="372">
        <f t="shared" si="9"/>
        <v>350</v>
      </c>
      <c r="K213" s="407">
        <f t="shared" si="10"/>
        <v>350</v>
      </c>
      <c r="L213" s="408"/>
      <c r="M213" s="372"/>
      <c r="N213" s="372"/>
      <c r="O213" s="372"/>
      <c r="P213" s="372"/>
      <c r="Q213" s="414"/>
      <c r="R213" s="409"/>
      <c r="S213" s="439"/>
    </row>
    <row r="214" spans="1:19" ht="12.75" customHeight="1" hidden="1">
      <c r="A214" s="383" t="e">
        <f t="shared" si="11"/>
        <v>#REF!</v>
      </c>
      <c r="B214" s="398"/>
      <c r="C214" s="399"/>
      <c r="D214" s="400"/>
      <c r="E214" s="406" t="s">
        <v>79</v>
      </c>
      <c r="F214" s="372"/>
      <c r="G214" s="372"/>
      <c r="H214" s="373">
        <v>100</v>
      </c>
      <c r="I214" s="372"/>
      <c r="J214" s="372">
        <f t="shared" si="9"/>
        <v>100</v>
      </c>
      <c r="K214" s="407">
        <f t="shared" si="10"/>
        <v>100</v>
      </c>
      <c r="L214" s="408"/>
      <c r="M214" s="372"/>
      <c r="N214" s="372"/>
      <c r="O214" s="372"/>
      <c r="P214" s="372"/>
      <c r="Q214" s="414"/>
      <c r="R214" s="409"/>
      <c r="S214" s="439"/>
    </row>
    <row r="215" spans="1:19" ht="12.75" customHeight="1" hidden="1">
      <c r="A215" s="383" t="e">
        <f t="shared" si="11"/>
        <v>#REF!</v>
      </c>
      <c r="B215" s="398"/>
      <c r="C215" s="399"/>
      <c r="D215" s="400"/>
      <c r="E215" s="406" t="s">
        <v>16</v>
      </c>
      <c r="F215" s="372"/>
      <c r="G215" s="372"/>
      <c r="H215" s="373"/>
      <c r="I215" s="372"/>
      <c r="J215" s="372">
        <f t="shared" si="9"/>
        <v>0</v>
      </c>
      <c r="K215" s="407">
        <f t="shared" si="10"/>
        <v>0</v>
      </c>
      <c r="L215" s="408"/>
      <c r="M215" s="372"/>
      <c r="N215" s="372"/>
      <c r="O215" s="372"/>
      <c r="P215" s="372"/>
      <c r="Q215" s="414"/>
      <c r="R215" s="409"/>
      <c r="S215" s="439"/>
    </row>
    <row r="216" spans="1:19" ht="13.5" customHeight="1" hidden="1" thickBot="1">
      <c r="A216" s="383" t="e">
        <f t="shared" si="11"/>
        <v>#REF!</v>
      </c>
      <c r="B216" s="398"/>
      <c r="C216" s="399"/>
      <c r="D216" s="400"/>
      <c r="E216" s="406" t="s">
        <v>66</v>
      </c>
      <c r="F216" s="372"/>
      <c r="G216" s="372"/>
      <c r="H216" s="373"/>
      <c r="I216" s="372"/>
      <c r="J216" s="372">
        <f t="shared" si="9"/>
        <v>0</v>
      </c>
      <c r="K216" s="407">
        <f t="shared" si="10"/>
        <v>0</v>
      </c>
      <c r="L216" s="408"/>
      <c r="M216" s="372"/>
      <c r="N216" s="372"/>
      <c r="O216" s="372"/>
      <c r="P216" s="372"/>
      <c r="Q216" s="414"/>
      <c r="R216" s="409"/>
      <c r="S216" s="415"/>
    </row>
    <row r="217" spans="1:19" s="32" customFormat="1" ht="12.75" customHeight="1" hidden="1">
      <c r="A217" s="383"/>
      <c r="B217" s="398"/>
      <c r="C217" s="399"/>
      <c r="D217" s="400"/>
      <c r="E217" s="406"/>
      <c r="F217" s="372"/>
      <c r="G217" s="372"/>
      <c r="H217" s="373"/>
      <c r="I217" s="372"/>
      <c r="J217" s="372"/>
      <c r="K217" s="407"/>
      <c r="L217" s="416"/>
      <c r="M217" s="372"/>
      <c r="N217" s="372"/>
      <c r="O217" s="372"/>
      <c r="P217" s="372"/>
      <c r="Q217" s="414"/>
      <c r="R217" s="409"/>
      <c r="S217" s="417"/>
    </row>
    <row r="218" spans="1:19" s="32" customFormat="1" ht="12.75" customHeight="1" hidden="1">
      <c r="A218" s="383"/>
      <c r="B218" s="398"/>
      <c r="C218" s="399"/>
      <c r="D218" s="400"/>
      <c r="E218" s="406"/>
      <c r="F218" s="372"/>
      <c r="G218" s="372"/>
      <c r="H218" s="373"/>
      <c r="I218" s="372"/>
      <c r="J218" s="372"/>
      <c r="K218" s="407"/>
      <c r="L218" s="416"/>
      <c r="M218" s="372"/>
      <c r="N218" s="372"/>
      <c r="O218" s="372"/>
      <c r="P218" s="372"/>
      <c r="Q218" s="414"/>
      <c r="R218" s="409"/>
      <c r="S218" s="417"/>
    </row>
    <row r="219" spans="1:19" s="32" customFormat="1" ht="12.75" customHeight="1" hidden="1">
      <c r="A219" s="383"/>
      <c r="B219" s="398"/>
      <c r="C219" s="399"/>
      <c r="D219" s="400"/>
      <c r="E219" s="406"/>
      <c r="F219" s="372"/>
      <c r="G219" s="372"/>
      <c r="H219" s="373"/>
      <c r="I219" s="372"/>
      <c r="J219" s="372"/>
      <c r="K219" s="407"/>
      <c r="L219" s="416"/>
      <c r="M219" s="372"/>
      <c r="N219" s="372"/>
      <c r="O219" s="372"/>
      <c r="P219" s="372"/>
      <c r="Q219" s="414"/>
      <c r="R219" s="409"/>
      <c r="S219" s="417"/>
    </row>
    <row r="220" spans="1:19" s="32" customFormat="1" ht="12.75" customHeight="1" hidden="1">
      <c r="A220" s="383"/>
      <c r="B220" s="398"/>
      <c r="C220" s="399"/>
      <c r="D220" s="400"/>
      <c r="E220" s="406"/>
      <c r="F220" s="372"/>
      <c r="G220" s="372"/>
      <c r="H220" s="373"/>
      <c r="I220" s="372"/>
      <c r="J220" s="372"/>
      <c r="K220" s="407"/>
      <c r="L220" s="416"/>
      <c r="M220" s="372"/>
      <c r="N220" s="372"/>
      <c r="O220" s="372"/>
      <c r="P220" s="372"/>
      <c r="Q220" s="414"/>
      <c r="R220" s="409"/>
      <c r="S220" s="417"/>
    </row>
    <row r="221" spans="1:19" s="32" customFormat="1" ht="12.75" customHeight="1" hidden="1">
      <c r="A221" s="383"/>
      <c r="B221" s="398"/>
      <c r="C221" s="399"/>
      <c r="D221" s="400"/>
      <c r="E221" s="406"/>
      <c r="F221" s="372"/>
      <c r="G221" s="372"/>
      <c r="H221" s="373"/>
      <c r="I221" s="372"/>
      <c r="J221" s="372"/>
      <c r="K221" s="407"/>
      <c r="L221" s="416"/>
      <c r="M221" s="372"/>
      <c r="N221" s="372"/>
      <c r="O221" s="372"/>
      <c r="P221" s="372"/>
      <c r="Q221" s="414"/>
      <c r="R221" s="409"/>
      <c r="S221" s="417"/>
    </row>
    <row r="222" spans="1:19" s="32" customFormat="1" ht="12.75" customHeight="1" hidden="1">
      <c r="A222" s="383"/>
      <c r="B222" s="398"/>
      <c r="C222" s="399"/>
      <c r="D222" s="400"/>
      <c r="E222" s="406"/>
      <c r="F222" s="372"/>
      <c r="G222" s="372"/>
      <c r="H222" s="373"/>
      <c r="I222" s="372"/>
      <c r="J222" s="372"/>
      <c r="K222" s="407"/>
      <c r="L222" s="416"/>
      <c r="M222" s="372"/>
      <c r="N222" s="372"/>
      <c r="O222" s="372"/>
      <c r="P222" s="372"/>
      <c r="Q222" s="414"/>
      <c r="R222" s="409"/>
      <c r="S222" s="417"/>
    </row>
    <row r="223" spans="1:19" s="32" customFormat="1" ht="12.75" customHeight="1" hidden="1">
      <c r="A223" s="383"/>
      <c r="B223" s="398"/>
      <c r="C223" s="399"/>
      <c r="D223" s="400"/>
      <c r="E223" s="406"/>
      <c r="F223" s="372"/>
      <c r="G223" s="372"/>
      <c r="H223" s="373"/>
      <c r="I223" s="372"/>
      <c r="J223" s="372"/>
      <c r="K223" s="407"/>
      <c r="L223" s="416"/>
      <c r="M223" s="372"/>
      <c r="N223" s="372"/>
      <c r="O223" s="372"/>
      <c r="P223" s="372"/>
      <c r="Q223" s="414"/>
      <c r="R223" s="409"/>
      <c r="S223" s="417"/>
    </row>
    <row r="224" spans="1:19" s="32" customFormat="1" ht="12.75" customHeight="1" hidden="1">
      <c r="A224" s="383"/>
      <c r="B224" s="398"/>
      <c r="C224" s="399"/>
      <c r="D224" s="400"/>
      <c r="E224" s="406"/>
      <c r="F224" s="372"/>
      <c r="G224" s="372"/>
      <c r="H224" s="373"/>
      <c r="I224" s="372"/>
      <c r="J224" s="372"/>
      <c r="K224" s="407"/>
      <c r="L224" s="416"/>
      <c r="M224" s="372"/>
      <c r="N224" s="372"/>
      <c r="O224" s="372"/>
      <c r="P224" s="372"/>
      <c r="Q224" s="414"/>
      <c r="R224" s="409"/>
      <c r="S224" s="417"/>
    </row>
    <row r="225" spans="1:19" s="32" customFormat="1" ht="12.75" customHeight="1" hidden="1">
      <c r="A225" s="383"/>
      <c r="B225" s="398"/>
      <c r="C225" s="399"/>
      <c r="D225" s="400"/>
      <c r="E225" s="406"/>
      <c r="F225" s="372"/>
      <c r="G225" s="372"/>
      <c r="H225" s="373"/>
      <c r="I225" s="372"/>
      <c r="J225" s="372"/>
      <c r="K225" s="407"/>
      <c r="L225" s="416"/>
      <c r="M225" s="372"/>
      <c r="N225" s="372"/>
      <c r="O225" s="372"/>
      <c r="P225" s="372"/>
      <c r="Q225" s="414"/>
      <c r="R225" s="409"/>
      <c r="S225" s="417"/>
    </row>
    <row r="226" spans="1:19" s="32" customFormat="1" ht="12.75" customHeight="1" hidden="1">
      <c r="A226" s="383"/>
      <c r="B226" s="398"/>
      <c r="C226" s="399"/>
      <c r="D226" s="400"/>
      <c r="E226" s="406"/>
      <c r="F226" s="372"/>
      <c r="G226" s="372"/>
      <c r="H226" s="373"/>
      <c r="I226" s="372"/>
      <c r="J226" s="372"/>
      <c r="K226" s="407"/>
      <c r="L226" s="416"/>
      <c r="M226" s="372"/>
      <c r="N226" s="372"/>
      <c r="O226" s="372"/>
      <c r="P226" s="372"/>
      <c r="Q226" s="414"/>
      <c r="R226" s="409"/>
      <c r="S226" s="417"/>
    </row>
    <row r="227" spans="1:19" s="32" customFormat="1" ht="13.5" customHeight="1" hidden="1">
      <c r="A227" s="383"/>
      <c r="B227" s="398"/>
      <c r="C227" s="399"/>
      <c r="D227" s="400"/>
      <c r="E227" s="406"/>
      <c r="F227" s="372"/>
      <c r="G227" s="372"/>
      <c r="H227" s="373"/>
      <c r="I227" s="372"/>
      <c r="J227" s="372"/>
      <c r="K227" s="407"/>
      <c r="L227" s="416"/>
      <c r="M227" s="372"/>
      <c r="N227" s="372"/>
      <c r="O227" s="372"/>
      <c r="P227" s="372"/>
      <c r="Q227" s="414"/>
      <c r="R227" s="409"/>
      <c r="S227" s="417"/>
    </row>
    <row r="228" spans="1:19" s="32" customFormat="1" ht="15" customHeight="1" hidden="1">
      <c r="A228" s="383"/>
      <c r="B228" s="398"/>
      <c r="C228" s="399"/>
      <c r="D228" s="400"/>
      <c r="E228" s="406"/>
      <c r="F228" s="372"/>
      <c r="G228" s="372"/>
      <c r="H228" s="373"/>
      <c r="I228" s="372"/>
      <c r="J228" s="372"/>
      <c r="K228" s="407"/>
      <c r="L228" s="416"/>
      <c r="M228" s="372"/>
      <c r="N228" s="372"/>
      <c r="O228" s="372"/>
      <c r="P228" s="372"/>
      <c r="Q228" s="414"/>
      <c r="R228" s="409"/>
      <c r="S228" s="417"/>
    </row>
    <row r="229" spans="1:19" s="32" customFormat="1" ht="3" customHeight="1" hidden="1">
      <c r="A229" s="383"/>
      <c r="B229" s="398"/>
      <c r="C229" s="399"/>
      <c r="D229" s="400"/>
      <c r="E229" s="406"/>
      <c r="F229" s="372"/>
      <c r="G229" s="372"/>
      <c r="H229" s="373"/>
      <c r="I229" s="372"/>
      <c r="J229" s="372"/>
      <c r="K229" s="407"/>
      <c r="L229" s="416"/>
      <c r="M229" s="372"/>
      <c r="N229" s="372"/>
      <c r="O229" s="372"/>
      <c r="P229" s="372"/>
      <c r="Q229" s="414"/>
      <c r="R229" s="409"/>
      <c r="S229" s="417"/>
    </row>
    <row r="230" spans="1:19" s="32" customFormat="1" ht="15" customHeight="1" hidden="1">
      <c r="A230" s="383"/>
      <c r="B230" s="418" t="s">
        <v>0</v>
      </c>
      <c r="C230" s="399"/>
      <c r="D230" s="400"/>
      <c r="E230" s="373"/>
      <c r="F230" s="372"/>
      <c r="G230" s="372"/>
      <c r="H230" s="373"/>
      <c r="I230" s="372"/>
      <c r="J230" s="419"/>
      <c r="K230" s="420"/>
      <c r="L230" s="416"/>
      <c r="M230" s="372"/>
      <c r="N230" s="372"/>
      <c r="O230" s="419"/>
      <c r="P230" s="419"/>
      <c r="Q230" s="421"/>
      <c r="R230" s="422"/>
      <c r="S230" s="423"/>
    </row>
    <row r="231" spans="1:19" s="32" customFormat="1" ht="7.5" customHeight="1" hidden="1" thickBot="1">
      <c r="A231" s="383"/>
      <c r="B231" s="398"/>
      <c r="C231" s="399"/>
      <c r="D231" s="400"/>
      <c r="E231" s="406"/>
      <c r="F231" s="372"/>
      <c r="G231" s="372"/>
      <c r="H231" s="373"/>
      <c r="I231" s="372"/>
      <c r="J231" s="419"/>
      <c r="K231" s="420"/>
      <c r="L231" s="416"/>
      <c r="M231" s="372"/>
      <c r="N231" s="372"/>
      <c r="O231" s="419"/>
      <c r="P231" s="419"/>
      <c r="Q231" s="421"/>
      <c r="R231" s="422"/>
      <c r="S231" s="423"/>
    </row>
    <row r="232" spans="1:19" s="32" customFormat="1" ht="13.5" customHeight="1" hidden="1" thickBot="1">
      <c r="A232" s="608" t="s">
        <v>1</v>
      </c>
      <c r="B232" s="609"/>
      <c r="C232" s="609"/>
      <c r="D232" s="609"/>
      <c r="E232" s="609"/>
      <c r="F232" s="609"/>
      <c r="G232" s="609"/>
      <c r="H232" s="609"/>
      <c r="I232" s="609"/>
      <c r="J232" s="609"/>
      <c r="K232" s="610"/>
      <c r="L232" s="424"/>
      <c r="M232" s="425"/>
      <c r="N232" s="425"/>
      <c r="O232" s="425"/>
      <c r="P232" s="425"/>
      <c r="Q232" s="426"/>
      <c r="R232" s="427"/>
      <c r="S232" s="611"/>
    </row>
    <row r="233" spans="1:19" s="32" customFormat="1" ht="15" customHeight="1" hidden="1">
      <c r="A233" s="428"/>
      <c r="B233" s="429"/>
      <c r="C233" s="430"/>
      <c r="D233" s="431"/>
      <c r="E233" s="432"/>
      <c r="F233" s="614" t="s">
        <v>2</v>
      </c>
      <c r="G233" s="615"/>
      <c r="H233" s="615"/>
      <c r="I233" s="615"/>
      <c r="J233" s="616"/>
      <c r="K233" s="433"/>
      <c r="L233" s="617"/>
      <c r="M233" s="615"/>
      <c r="N233" s="615"/>
      <c r="O233" s="615"/>
      <c r="P233" s="615"/>
      <c r="Q233" s="618"/>
      <c r="R233" s="434"/>
      <c r="S233" s="612"/>
    </row>
    <row r="234" spans="1:19" s="32" customFormat="1" ht="12.75" customHeight="1" hidden="1">
      <c r="A234" s="428"/>
      <c r="B234" s="431" t="s">
        <v>4</v>
      </c>
      <c r="C234" s="431" t="s">
        <v>5</v>
      </c>
      <c r="D234" s="619" t="s">
        <v>6</v>
      </c>
      <c r="E234" s="620"/>
      <c r="F234" s="620"/>
      <c r="G234" s="620"/>
      <c r="H234" s="620"/>
      <c r="I234" s="620"/>
      <c r="J234" s="621"/>
      <c r="K234" s="435"/>
      <c r="L234" s="622"/>
      <c r="M234" s="620"/>
      <c r="N234" s="620"/>
      <c r="O234" s="620"/>
      <c r="P234" s="620"/>
      <c r="Q234" s="623"/>
      <c r="R234" s="436"/>
      <c r="S234" s="612"/>
    </row>
    <row r="235" spans="1:19" s="32" customFormat="1" ht="12.75" customHeight="1" hidden="1">
      <c r="A235" s="428"/>
      <c r="B235" s="431" t="s">
        <v>7</v>
      </c>
      <c r="C235" s="431" t="s">
        <v>8</v>
      </c>
      <c r="D235" s="431"/>
      <c r="E235" s="432" t="s">
        <v>9</v>
      </c>
      <c r="F235" s="602">
        <v>610</v>
      </c>
      <c r="G235" s="602">
        <v>620</v>
      </c>
      <c r="H235" s="602">
        <v>630</v>
      </c>
      <c r="I235" s="602">
        <v>640</v>
      </c>
      <c r="J235" s="602" t="s">
        <v>10</v>
      </c>
      <c r="K235" s="437">
        <f>SUM(A235:J235)</f>
        <v>2500</v>
      </c>
      <c r="L235" s="604"/>
      <c r="M235" s="602"/>
      <c r="N235" s="602"/>
      <c r="O235" s="602"/>
      <c r="P235" s="602"/>
      <c r="Q235" s="606"/>
      <c r="R235" s="438"/>
      <c r="S235" s="612"/>
    </row>
    <row r="236" spans="1:19" s="32" customFormat="1" ht="8.25" customHeight="1" hidden="1" thickBot="1">
      <c r="A236" s="428"/>
      <c r="B236" s="431"/>
      <c r="C236" s="431"/>
      <c r="D236" s="431"/>
      <c r="E236" s="432"/>
      <c r="F236" s="603"/>
      <c r="G236" s="603"/>
      <c r="H236" s="603"/>
      <c r="I236" s="603"/>
      <c r="J236" s="603"/>
      <c r="K236" s="437"/>
      <c r="L236" s="605"/>
      <c r="M236" s="603"/>
      <c r="N236" s="603"/>
      <c r="O236" s="603"/>
      <c r="P236" s="603"/>
      <c r="Q236" s="607"/>
      <c r="R236" s="438"/>
      <c r="S236" s="613"/>
    </row>
    <row r="237" spans="1:19" ht="12.75" customHeight="1" hidden="1">
      <c r="A237" s="383" t="e">
        <f>A216+1</f>
        <v>#REF!</v>
      </c>
      <c r="B237" s="398"/>
      <c r="C237" s="399"/>
      <c r="D237" s="456" t="s">
        <v>29</v>
      </c>
      <c r="E237" s="457" t="s">
        <v>80</v>
      </c>
      <c r="F237" s="458">
        <f>6468+F245</f>
        <v>6590</v>
      </c>
      <c r="G237" s="458">
        <f>2261+G245</f>
        <v>2304</v>
      </c>
      <c r="H237" s="457">
        <f>SUM(H238:H245)</f>
        <v>2929</v>
      </c>
      <c r="I237" s="458">
        <f>SUM(I238:I245)</f>
        <v>11</v>
      </c>
      <c r="J237" s="464">
        <f aca="true" t="shared" si="12" ref="J237:J245">SUM(F237:I237)</f>
        <v>11834</v>
      </c>
      <c r="K237" s="465">
        <f aca="true" t="shared" si="13" ref="K237:K245">SUM(J237)</f>
        <v>11834</v>
      </c>
      <c r="L237" s="459"/>
      <c r="M237" s="458"/>
      <c r="N237" s="458"/>
      <c r="O237" s="458"/>
      <c r="P237" s="458"/>
      <c r="Q237" s="460"/>
      <c r="R237" s="461"/>
      <c r="S237" s="463"/>
    </row>
    <row r="238" spans="1:19" ht="12.75" customHeight="1" hidden="1">
      <c r="A238" s="383" t="e">
        <f aca="true" t="shared" si="14" ref="A238:A256">A237+1</f>
        <v>#REF!</v>
      </c>
      <c r="B238" s="398"/>
      <c r="C238" s="399"/>
      <c r="D238" s="400"/>
      <c r="E238" s="406" t="s">
        <v>57</v>
      </c>
      <c r="F238" s="372"/>
      <c r="G238" s="372"/>
      <c r="H238" s="373">
        <v>58</v>
      </c>
      <c r="I238" s="372"/>
      <c r="J238" s="372">
        <f t="shared" si="12"/>
        <v>58</v>
      </c>
      <c r="K238" s="407">
        <f t="shared" si="13"/>
        <v>58</v>
      </c>
      <c r="L238" s="408"/>
      <c r="M238" s="372"/>
      <c r="N238" s="372"/>
      <c r="O238" s="372"/>
      <c r="P238" s="372"/>
      <c r="Q238" s="414"/>
      <c r="R238" s="409"/>
      <c r="S238" s="439"/>
    </row>
    <row r="239" spans="1:19" ht="12.75" customHeight="1" hidden="1">
      <c r="A239" s="383" t="e">
        <f t="shared" si="14"/>
        <v>#REF!</v>
      </c>
      <c r="B239" s="398"/>
      <c r="C239" s="399"/>
      <c r="D239" s="400"/>
      <c r="E239" s="406" t="s">
        <v>13</v>
      </c>
      <c r="F239" s="372"/>
      <c r="G239" s="372"/>
      <c r="H239" s="373">
        <f>2314+12-H240</f>
        <v>2198</v>
      </c>
      <c r="I239" s="372"/>
      <c r="J239" s="372">
        <f t="shared" si="12"/>
        <v>2198</v>
      </c>
      <c r="K239" s="407">
        <f t="shared" si="13"/>
        <v>2198</v>
      </c>
      <c r="L239" s="408"/>
      <c r="M239" s="372"/>
      <c r="N239" s="372"/>
      <c r="O239" s="372"/>
      <c r="P239" s="372"/>
      <c r="Q239" s="414"/>
      <c r="R239" s="409"/>
      <c r="S239" s="439"/>
    </row>
    <row r="240" spans="1:19" ht="12.75" customHeight="1" hidden="1">
      <c r="A240" s="383" t="e">
        <f t="shared" si="14"/>
        <v>#REF!</v>
      </c>
      <c r="B240" s="398"/>
      <c r="C240" s="399"/>
      <c r="D240" s="400"/>
      <c r="E240" s="406" t="s">
        <v>15</v>
      </c>
      <c r="F240" s="372"/>
      <c r="G240" s="372"/>
      <c r="H240" s="373">
        <v>128</v>
      </c>
      <c r="I240" s="372"/>
      <c r="J240" s="372">
        <f t="shared" si="12"/>
        <v>128</v>
      </c>
      <c r="K240" s="407">
        <f t="shared" si="13"/>
        <v>128</v>
      </c>
      <c r="L240" s="408"/>
      <c r="M240" s="372"/>
      <c r="N240" s="372"/>
      <c r="O240" s="372"/>
      <c r="P240" s="372"/>
      <c r="Q240" s="414"/>
      <c r="R240" s="409"/>
      <c r="S240" s="439"/>
    </row>
    <row r="241" spans="1:19" ht="12.75" customHeight="1" hidden="1">
      <c r="A241" s="383" t="e">
        <f t="shared" si="14"/>
        <v>#REF!</v>
      </c>
      <c r="B241" s="398"/>
      <c r="C241" s="399"/>
      <c r="D241" s="400"/>
      <c r="E241" s="406" t="s">
        <v>61</v>
      </c>
      <c r="F241" s="372"/>
      <c r="G241" s="372"/>
      <c r="H241" s="373">
        <v>70</v>
      </c>
      <c r="I241" s="372"/>
      <c r="J241" s="372">
        <f t="shared" si="12"/>
        <v>70</v>
      </c>
      <c r="K241" s="407">
        <f t="shared" si="13"/>
        <v>70</v>
      </c>
      <c r="L241" s="408"/>
      <c r="M241" s="372"/>
      <c r="N241" s="372"/>
      <c r="O241" s="372"/>
      <c r="P241" s="372"/>
      <c r="Q241" s="414"/>
      <c r="R241" s="409"/>
      <c r="S241" s="439"/>
    </row>
    <row r="242" spans="1:19" ht="12.75" customHeight="1" hidden="1">
      <c r="A242" s="383" t="e">
        <f t="shared" si="14"/>
        <v>#REF!</v>
      </c>
      <c r="B242" s="398"/>
      <c r="C242" s="399"/>
      <c r="D242" s="400"/>
      <c r="E242" s="406" t="s">
        <v>14</v>
      </c>
      <c r="F242" s="372"/>
      <c r="G242" s="372"/>
      <c r="H242" s="373">
        <v>210</v>
      </c>
      <c r="I242" s="372"/>
      <c r="J242" s="372">
        <f t="shared" si="12"/>
        <v>210</v>
      </c>
      <c r="K242" s="407">
        <f t="shared" si="13"/>
        <v>210</v>
      </c>
      <c r="L242" s="408"/>
      <c r="M242" s="372"/>
      <c r="N242" s="372"/>
      <c r="O242" s="372"/>
      <c r="P242" s="372"/>
      <c r="Q242" s="414"/>
      <c r="R242" s="409"/>
      <c r="S242" s="439"/>
    </row>
    <row r="243" spans="1:19" ht="12.75" customHeight="1" hidden="1">
      <c r="A243" s="383" t="e">
        <f t="shared" si="14"/>
        <v>#REF!</v>
      </c>
      <c r="B243" s="398"/>
      <c r="C243" s="399"/>
      <c r="D243" s="400"/>
      <c r="E243" s="406" t="s">
        <v>58</v>
      </c>
      <c r="F243" s="372"/>
      <c r="G243" s="372"/>
      <c r="H243" s="373">
        <v>265</v>
      </c>
      <c r="I243" s="372"/>
      <c r="J243" s="372">
        <f t="shared" si="12"/>
        <v>265</v>
      </c>
      <c r="K243" s="407">
        <f t="shared" si="13"/>
        <v>265</v>
      </c>
      <c r="L243" s="408"/>
      <c r="M243" s="372"/>
      <c r="N243" s="372"/>
      <c r="O243" s="372"/>
      <c r="P243" s="372"/>
      <c r="Q243" s="414"/>
      <c r="R243" s="409"/>
      <c r="S243" s="439"/>
    </row>
    <row r="244" spans="1:19" ht="12.75" customHeight="1" hidden="1">
      <c r="A244" s="383" t="e">
        <f t="shared" si="14"/>
        <v>#REF!</v>
      </c>
      <c r="B244" s="398"/>
      <c r="C244" s="399"/>
      <c r="D244" s="400"/>
      <c r="E244" s="406" t="s">
        <v>68</v>
      </c>
      <c r="F244" s="372"/>
      <c r="G244" s="372"/>
      <c r="H244" s="373"/>
      <c r="I244" s="372">
        <v>11</v>
      </c>
      <c r="J244" s="372">
        <f t="shared" si="12"/>
        <v>11</v>
      </c>
      <c r="K244" s="407">
        <f t="shared" si="13"/>
        <v>11</v>
      </c>
      <c r="L244" s="408"/>
      <c r="M244" s="372"/>
      <c r="N244" s="372"/>
      <c r="O244" s="372"/>
      <c r="P244" s="372"/>
      <c r="Q244" s="414"/>
      <c r="R244" s="409"/>
      <c r="S244" s="439"/>
    </row>
    <row r="245" spans="1:19" ht="12.75" customHeight="1" hidden="1">
      <c r="A245" s="383" t="e">
        <f t="shared" si="14"/>
        <v>#REF!</v>
      </c>
      <c r="B245" s="398"/>
      <c r="C245" s="399"/>
      <c r="D245" s="400"/>
      <c r="E245" s="406" t="s">
        <v>62</v>
      </c>
      <c r="F245" s="372">
        <v>122</v>
      </c>
      <c r="G245" s="372">
        <v>43</v>
      </c>
      <c r="H245" s="373"/>
      <c r="I245" s="372"/>
      <c r="J245" s="372">
        <f t="shared" si="12"/>
        <v>165</v>
      </c>
      <c r="K245" s="407">
        <f t="shared" si="13"/>
        <v>165</v>
      </c>
      <c r="L245" s="408"/>
      <c r="M245" s="372"/>
      <c r="N245" s="372"/>
      <c r="O245" s="372"/>
      <c r="P245" s="372"/>
      <c r="Q245" s="414"/>
      <c r="R245" s="409"/>
      <c r="S245" s="439"/>
    </row>
    <row r="246" spans="1:19" ht="12.75" customHeight="1" hidden="1">
      <c r="A246" s="383" t="e">
        <f t="shared" si="14"/>
        <v>#REF!</v>
      </c>
      <c r="B246" s="398"/>
      <c r="C246" s="399"/>
      <c r="D246" s="400"/>
      <c r="E246" s="406" t="s">
        <v>16</v>
      </c>
      <c r="F246" s="372"/>
      <c r="G246" s="372"/>
      <c r="H246" s="373"/>
      <c r="I246" s="372"/>
      <c r="J246" s="372"/>
      <c r="K246" s="407" t="e">
        <f>SUM(A246:J246)</f>
        <v>#REF!</v>
      </c>
      <c r="L246" s="408"/>
      <c r="M246" s="372"/>
      <c r="N246" s="372"/>
      <c r="O246" s="372"/>
      <c r="P246" s="372"/>
      <c r="Q246" s="414"/>
      <c r="R246" s="409"/>
      <c r="S246" s="439"/>
    </row>
    <row r="247" spans="1:19" ht="12.75" customHeight="1" hidden="1">
      <c r="A247" s="383" t="e">
        <f t="shared" si="14"/>
        <v>#REF!</v>
      </c>
      <c r="B247" s="398"/>
      <c r="C247" s="399"/>
      <c r="D247" s="400"/>
      <c r="E247" s="406" t="s">
        <v>66</v>
      </c>
      <c r="F247" s="372"/>
      <c r="G247" s="372"/>
      <c r="H247" s="373"/>
      <c r="I247" s="372"/>
      <c r="J247" s="372">
        <f aca="true" t="shared" si="15" ref="J247:J265">SUM(F247:I247)</f>
        <v>0</v>
      </c>
      <c r="K247" s="407">
        <f aca="true" t="shared" si="16" ref="K247:K256">SUM(J247)</f>
        <v>0</v>
      </c>
      <c r="L247" s="408"/>
      <c r="M247" s="372"/>
      <c r="N247" s="372"/>
      <c r="O247" s="372"/>
      <c r="P247" s="412"/>
      <c r="Q247" s="414"/>
      <c r="R247" s="409"/>
      <c r="S247" s="439"/>
    </row>
    <row r="248" spans="1:19" ht="12.75" customHeight="1" hidden="1">
      <c r="A248" s="383" t="e">
        <f t="shared" si="14"/>
        <v>#REF!</v>
      </c>
      <c r="B248" s="398"/>
      <c r="C248" s="399"/>
      <c r="D248" s="456" t="s">
        <v>31</v>
      </c>
      <c r="E248" s="457" t="s">
        <v>81</v>
      </c>
      <c r="F248" s="458">
        <v>5034</v>
      </c>
      <c r="G248" s="458">
        <v>1760</v>
      </c>
      <c r="H248" s="457">
        <f>SUM(H249:H254)</f>
        <v>2530</v>
      </c>
      <c r="I248" s="458"/>
      <c r="J248" s="458">
        <f t="shared" si="15"/>
        <v>9324</v>
      </c>
      <c r="K248" s="465">
        <f t="shared" si="16"/>
        <v>9324</v>
      </c>
      <c r="L248" s="459"/>
      <c r="M248" s="458"/>
      <c r="N248" s="458"/>
      <c r="O248" s="458"/>
      <c r="P248" s="458"/>
      <c r="Q248" s="460"/>
      <c r="R248" s="461"/>
      <c r="S248" s="463"/>
    </row>
    <row r="249" spans="1:19" ht="12.75" customHeight="1" hidden="1">
      <c r="A249" s="383" t="e">
        <f t="shared" si="14"/>
        <v>#REF!</v>
      </c>
      <c r="B249" s="398"/>
      <c r="C249" s="399"/>
      <c r="D249" s="400"/>
      <c r="E249" s="406" t="s">
        <v>57</v>
      </c>
      <c r="F249" s="372"/>
      <c r="G249" s="372"/>
      <c r="H249" s="373">
        <v>109</v>
      </c>
      <c r="I249" s="372"/>
      <c r="J249" s="372">
        <f t="shared" si="15"/>
        <v>109</v>
      </c>
      <c r="K249" s="407">
        <f t="shared" si="16"/>
        <v>109</v>
      </c>
      <c r="L249" s="408"/>
      <c r="M249" s="372"/>
      <c r="N249" s="372"/>
      <c r="O249" s="372"/>
      <c r="P249" s="372"/>
      <c r="Q249" s="414"/>
      <c r="R249" s="409"/>
      <c r="S249" s="439"/>
    </row>
    <row r="250" spans="1:19" ht="12.75" customHeight="1" hidden="1">
      <c r="A250" s="383" t="e">
        <f t="shared" si="14"/>
        <v>#REF!</v>
      </c>
      <c r="B250" s="398"/>
      <c r="C250" s="399"/>
      <c r="D250" s="400"/>
      <c r="E250" s="406" t="s">
        <v>13</v>
      </c>
      <c r="F250" s="372"/>
      <c r="G250" s="372"/>
      <c r="H250" s="373">
        <f>1801+12-H251</f>
        <v>1685</v>
      </c>
      <c r="I250" s="372"/>
      <c r="J250" s="372">
        <f t="shared" si="15"/>
        <v>1685</v>
      </c>
      <c r="K250" s="407">
        <f t="shared" si="16"/>
        <v>1685</v>
      </c>
      <c r="L250" s="408"/>
      <c r="M250" s="372"/>
      <c r="N250" s="372"/>
      <c r="O250" s="372"/>
      <c r="P250" s="372"/>
      <c r="Q250" s="414"/>
      <c r="R250" s="409"/>
      <c r="S250" s="439"/>
    </row>
    <row r="251" spans="1:19" ht="12.75" customHeight="1" hidden="1">
      <c r="A251" s="383" t="e">
        <f t="shared" si="14"/>
        <v>#REF!</v>
      </c>
      <c r="B251" s="398"/>
      <c r="C251" s="399"/>
      <c r="D251" s="400"/>
      <c r="E251" s="406" t="s">
        <v>15</v>
      </c>
      <c r="F251" s="372"/>
      <c r="G251" s="372"/>
      <c r="H251" s="373">
        <v>128</v>
      </c>
      <c r="I251" s="372"/>
      <c r="J251" s="372">
        <f t="shared" si="15"/>
        <v>128</v>
      </c>
      <c r="K251" s="407">
        <f t="shared" si="16"/>
        <v>128</v>
      </c>
      <c r="L251" s="408"/>
      <c r="M251" s="372"/>
      <c r="N251" s="372"/>
      <c r="O251" s="372"/>
      <c r="P251" s="372"/>
      <c r="Q251" s="414"/>
      <c r="R251" s="409"/>
      <c r="S251" s="439"/>
    </row>
    <row r="252" spans="1:19" ht="12.75" customHeight="1" hidden="1">
      <c r="A252" s="383" t="e">
        <f t="shared" si="14"/>
        <v>#REF!</v>
      </c>
      <c r="B252" s="398"/>
      <c r="C252" s="399"/>
      <c r="D252" s="400"/>
      <c r="E252" s="406" t="s">
        <v>61</v>
      </c>
      <c r="F252" s="372"/>
      <c r="G252" s="372"/>
      <c r="H252" s="373">
        <v>150</v>
      </c>
      <c r="I252" s="372"/>
      <c r="J252" s="372">
        <f t="shared" si="15"/>
        <v>150</v>
      </c>
      <c r="K252" s="407">
        <f t="shared" si="16"/>
        <v>150</v>
      </c>
      <c r="L252" s="408"/>
      <c r="M252" s="372"/>
      <c r="N252" s="372"/>
      <c r="O252" s="372"/>
      <c r="P252" s="372"/>
      <c r="Q252" s="414"/>
      <c r="R252" s="409"/>
      <c r="S252" s="439"/>
    </row>
    <row r="253" spans="1:19" ht="12.75" customHeight="1" hidden="1">
      <c r="A253" s="383" t="e">
        <f t="shared" si="14"/>
        <v>#REF!</v>
      </c>
      <c r="B253" s="398"/>
      <c r="C253" s="399"/>
      <c r="D253" s="400"/>
      <c r="E253" s="406" t="s">
        <v>14</v>
      </c>
      <c r="F253" s="372"/>
      <c r="G253" s="372"/>
      <c r="H253" s="373">
        <v>188</v>
      </c>
      <c r="I253" s="372"/>
      <c r="J253" s="372">
        <f t="shared" si="15"/>
        <v>188</v>
      </c>
      <c r="K253" s="407">
        <f t="shared" si="16"/>
        <v>188</v>
      </c>
      <c r="L253" s="408"/>
      <c r="M253" s="372"/>
      <c r="N253" s="372"/>
      <c r="O253" s="372"/>
      <c r="P253" s="372"/>
      <c r="Q253" s="414"/>
      <c r="R253" s="409"/>
      <c r="S253" s="439"/>
    </row>
    <row r="254" spans="1:19" ht="12.75" customHeight="1" hidden="1">
      <c r="A254" s="383" t="e">
        <f t="shared" si="14"/>
        <v>#REF!</v>
      </c>
      <c r="B254" s="398"/>
      <c r="C254" s="399"/>
      <c r="D254" s="400"/>
      <c r="E254" s="406" t="s">
        <v>58</v>
      </c>
      <c r="F254" s="372"/>
      <c r="G254" s="372"/>
      <c r="H254" s="373">
        <v>270</v>
      </c>
      <c r="I254" s="372"/>
      <c r="J254" s="372">
        <f t="shared" si="15"/>
        <v>270</v>
      </c>
      <c r="K254" s="407">
        <f t="shared" si="16"/>
        <v>270</v>
      </c>
      <c r="L254" s="408"/>
      <c r="M254" s="372"/>
      <c r="N254" s="372"/>
      <c r="O254" s="372"/>
      <c r="P254" s="372"/>
      <c r="Q254" s="414"/>
      <c r="R254" s="409"/>
      <c r="S254" s="439"/>
    </row>
    <row r="255" spans="1:19" ht="12.75" customHeight="1" hidden="1">
      <c r="A255" s="383" t="e">
        <f t="shared" si="14"/>
        <v>#REF!</v>
      </c>
      <c r="B255" s="398"/>
      <c r="C255" s="399"/>
      <c r="D255" s="400"/>
      <c r="E255" s="406" t="s">
        <v>82</v>
      </c>
      <c r="F255" s="372"/>
      <c r="G255" s="372"/>
      <c r="H255" s="373"/>
      <c r="I255" s="372"/>
      <c r="J255" s="372">
        <f t="shared" si="15"/>
        <v>0</v>
      </c>
      <c r="K255" s="407">
        <f t="shared" si="16"/>
        <v>0</v>
      </c>
      <c r="L255" s="408"/>
      <c r="M255" s="372"/>
      <c r="N255" s="372"/>
      <c r="O255" s="372"/>
      <c r="P255" s="372"/>
      <c r="Q255" s="414"/>
      <c r="R255" s="409"/>
      <c r="S255" s="439"/>
    </row>
    <row r="256" spans="1:19" ht="12.75" customHeight="1" hidden="1">
      <c r="A256" s="383" t="e">
        <f t="shared" si="14"/>
        <v>#REF!</v>
      </c>
      <c r="B256" s="398"/>
      <c r="C256" s="399"/>
      <c r="D256" s="400"/>
      <c r="E256" s="406" t="s">
        <v>66</v>
      </c>
      <c r="F256" s="372"/>
      <c r="G256" s="372"/>
      <c r="H256" s="373"/>
      <c r="I256" s="372"/>
      <c r="J256" s="372">
        <f t="shared" si="15"/>
        <v>0</v>
      </c>
      <c r="K256" s="407">
        <f t="shared" si="16"/>
        <v>0</v>
      </c>
      <c r="L256" s="408"/>
      <c r="M256" s="372"/>
      <c r="N256" s="372"/>
      <c r="O256" s="372"/>
      <c r="P256" s="372"/>
      <c r="Q256" s="414"/>
      <c r="R256" s="409"/>
      <c r="S256" s="439"/>
    </row>
    <row r="257" spans="1:19" ht="12.75">
      <c r="A257" s="383">
        <v>12</v>
      </c>
      <c r="B257" s="391" t="s">
        <v>103</v>
      </c>
      <c r="C257" s="391" t="s">
        <v>200</v>
      </c>
      <c r="D257" s="392" t="s">
        <v>104</v>
      </c>
      <c r="E257" s="393"/>
      <c r="F257" s="466">
        <v>28200</v>
      </c>
      <c r="G257" s="466">
        <v>10300</v>
      </c>
      <c r="H257" s="466">
        <v>16010</v>
      </c>
      <c r="I257" s="466"/>
      <c r="J257" s="466">
        <v>54510</v>
      </c>
      <c r="K257" s="467">
        <f aca="true" t="shared" si="17" ref="K257:K262">SUM(A257:J257)</f>
        <v>109032</v>
      </c>
      <c r="L257" s="468"/>
      <c r="M257" s="466"/>
      <c r="N257" s="466"/>
      <c r="O257" s="466"/>
      <c r="P257" s="466"/>
      <c r="Q257" s="469"/>
      <c r="R257" s="470"/>
      <c r="S257" s="466">
        <v>54510</v>
      </c>
    </row>
    <row r="258" spans="1:19" ht="12.75" customHeight="1" hidden="1">
      <c r="A258" s="383">
        <f>A257+1</f>
        <v>13</v>
      </c>
      <c r="B258" s="398"/>
      <c r="C258" s="399"/>
      <c r="D258" s="400" t="s">
        <v>17</v>
      </c>
      <c r="E258" s="406" t="s">
        <v>83</v>
      </c>
      <c r="F258" s="372"/>
      <c r="G258" s="372"/>
      <c r="H258" s="373"/>
      <c r="I258" s="372"/>
      <c r="J258" s="372"/>
      <c r="K258" s="407">
        <f t="shared" si="17"/>
        <v>13</v>
      </c>
      <c r="L258" s="408"/>
      <c r="M258" s="372"/>
      <c r="N258" s="372"/>
      <c r="O258" s="372"/>
      <c r="P258" s="372"/>
      <c r="Q258" s="414"/>
      <c r="R258" s="409"/>
      <c r="S258" s="372"/>
    </row>
    <row r="259" spans="1:19" ht="12.75" customHeight="1" hidden="1">
      <c r="A259" s="383">
        <f>A258+1</f>
        <v>14</v>
      </c>
      <c r="B259" s="398"/>
      <c r="C259" s="399"/>
      <c r="D259" s="400" t="s">
        <v>19</v>
      </c>
      <c r="E259" s="406" t="s">
        <v>84</v>
      </c>
      <c r="F259" s="372"/>
      <c r="G259" s="372"/>
      <c r="H259" s="373"/>
      <c r="I259" s="372"/>
      <c r="J259" s="372"/>
      <c r="K259" s="407">
        <f t="shared" si="17"/>
        <v>14</v>
      </c>
      <c r="L259" s="408"/>
      <c r="M259" s="372"/>
      <c r="N259" s="372"/>
      <c r="O259" s="372"/>
      <c r="P259" s="372"/>
      <c r="Q259" s="414"/>
      <c r="R259" s="409"/>
      <c r="S259" s="372"/>
    </row>
    <row r="260" spans="1:19" ht="12.75">
      <c r="A260" s="383">
        <v>13</v>
      </c>
      <c r="B260" s="398"/>
      <c r="C260" s="399"/>
      <c r="D260" s="400"/>
      <c r="E260" s="406" t="s">
        <v>13</v>
      </c>
      <c r="F260" s="372"/>
      <c r="G260" s="372"/>
      <c r="H260" s="373">
        <v>4810</v>
      </c>
      <c r="I260" s="372"/>
      <c r="J260" s="372"/>
      <c r="K260" s="407">
        <f t="shared" si="17"/>
        <v>4823</v>
      </c>
      <c r="L260" s="408"/>
      <c r="M260" s="372"/>
      <c r="N260" s="372"/>
      <c r="O260" s="372"/>
      <c r="P260" s="372"/>
      <c r="Q260" s="414"/>
      <c r="R260" s="409"/>
      <c r="S260" s="372"/>
    </row>
    <row r="261" spans="1:19" ht="12.75">
      <c r="A261" s="383">
        <v>14</v>
      </c>
      <c r="B261" s="398"/>
      <c r="C261" s="399"/>
      <c r="D261" s="400"/>
      <c r="E261" s="406" t="s">
        <v>201</v>
      </c>
      <c r="F261" s="372"/>
      <c r="G261" s="372"/>
      <c r="H261" s="373">
        <v>11200</v>
      </c>
      <c r="I261" s="372"/>
      <c r="J261" s="372"/>
      <c r="K261" s="407">
        <f t="shared" si="17"/>
        <v>11214</v>
      </c>
      <c r="L261" s="408"/>
      <c r="M261" s="372"/>
      <c r="N261" s="372"/>
      <c r="O261" s="372"/>
      <c r="P261" s="372"/>
      <c r="Q261" s="414"/>
      <c r="R261" s="409"/>
      <c r="S261" s="372"/>
    </row>
    <row r="262" spans="1:19" ht="12.75">
      <c r="A262" s="383">
        <v>15</v>
      </c>
      <c r="B262" s="391" t="s">
        <v>105</v>
      </c>
      <c r="C262" s="391" t="s">
        <v>56</v>
      </c>
      <c r="D262" s="392" t="s">
        <v>106</v>
      </c>
      <c r="E262" s="393"/>
      <c r="F262" s="466">
        <v>10500</v>
      </c>
      <c r="G262" s="466">
        <v>3900</v>
      </c>
      <c r="H262" s="466">
        <v>1390</v>
      </c>
      <c r="I262" s="466"/>
      <c r="J262" s="466">
        <v>15790</v>
      </c>
      <c r="K262" s="467">
        <f t="shared" si="17"/>
        <v>31595</v>
      </c>
      <c r="L262" s="468"/>
      <c r="M262" s="466"/>
      <c r="N262" s="466"/>
      <c r="O262" s="466"/>
      <c r="P262" s="466"/>
      <c r="Q262" s="469"/>
      <c r="R262" s="470"/>
      <c r="S262" s="471">
        <v>15790</v>
      </c>
    </row>
    <row r="263" spans="1:19" ht="12.75" customHeight="1" hidden="1">
      <c r="A263" s="383">
        <f>A262+1</f>
        <v>16</v>
      </c>
      <c r="B263" s="398"/>
      <c r="C263" s="391" t="s">
        <v>85</v>
      </c>
      <c r="D263" s="392" t="s">
        <v>86</v>
      </c>
      <c r="E263" s="393"/>
      <c r="F263" s="466"/>
      <c r="G263" s="466"/>
      <c r="H263" s="466"/>
      <c r="I263" s="466"/>
      <c r="J263" s="466">
        <f t="shared" si="15"/>
        <v>0</v>
      </c>
      <c r="K263" s="467"/>
      <c r="L263" s="468"/>
      <c r="M263" s="466"/>
      <c r="N263" s="466"/>
      <c r="O263" s="466"/>
      <c r="P263" s="466"/>
      <c r="Q263" s="469"/>
      <c r="R263" s="470"/>
      <c r="S263" s="471"/>
    </row>
    <row r="264" spans="1:19" ht="12.75" customHeight="1" hidden="1">
      <c r="A264" s="383">
        <f>A263+1</f>
        <v>17</v>
      </c>
      <c r="B264" s="398"/>
      <c r="C264" s="399"/>
      <c r="D264" s="400" t="s">
        <v>12</v>
      </c>
      <c r="E264" s="406" t="s">
        <v>87</v>
      </c>
      <c r="F264" s="372"/>
      <c r="G264" s="372"/>
      <c r="H264" s="373"/>
      <c r="I264" s="372"/>
      <c r="J264" s="372">
        <f t="shared" si="15"/>
        <v>0</v>
      </c>
      <c r="K264" s="407"/>
      <c r="L264" s="408"/>
      <c r="M264" s="372"/>
      <c r="N264" s="372"/>
      <c r="O264" s="372"/>
      <c r="P264" s="372"/>
      <c r="Q264" s="414"/>
      <c r="R264" s="409"/>
      <c r="S264" s="439"/>
    </row>
    <row r="265" spans="1:19" ht="13.5" customHeight="1" hidden="1" thickBot="1">
      <c r="A265" s="383">
        <f>A264+1</f>
        <v>18</v>
      </c>
      <c r="B265" s="398"/>
      <c r="C265" s="399"/>
      <c r="D265" s="400" t="s">
        <v>17</v>
      </c>
      <c r="E265" s="406" t="s">
        <v>88</v>
      </c>
      <c r="F265" s="372"/>
      <c r="G265" s="372"/>
      <c r="H265" s="373"/>
      <c r="I265" s="372"/>
      <c r="J265" s="372">
        <f t="shared" si="15"/>
        <v>0</v>
      </c>
      <c r="K265" s="407"/>
      <c r="L265" s="408"/>
      <c r="M265" s="372"/>
      <c r="N265" s="372"/>
      <c r="O265" s="372"/>
      <c r="P265" s="372"/>
      <c r="Q265" s="414"/>
      <c r="R265" s="409"/>
      <c r="S265" s="415"/>
    </row>
    <row r="266" spans="1:19" s="32" customFormat="1" ht="12.75" customHeight="1" hidden="1">
      <c r="A266" s="383"/>
      <c r="B266" s="398"/>
      <c r="C266" s="399"/>
      <c r="D266" s="400"/>
      <c r="E266" s="406"/>
      <c r="F266" s="372">
        <f>SUM(F257:F261)</f>
        <v>28200</v>
      </c>
      <c r="G266" s="372">
        <f>SUM(G257:G261)</f>
        <v>10300</v>
      </c>
      <c r="H266" s="373">
        <f>SUM(H257:H262)</f>
        <v>33410</v>
      </c>
      <c r="I266" s="372"/>
      <c r="J266" s="372">
        <f>SUM(J257:J261)</f>
        <v>54510</v>
      </c>
      <c r="K266" s="407"/>
      <c r="L266" s="416"/>
      <c r="M266" s="372"/>
      <c r="N266" s="372"/>
      <c r="O266" s="372"/>
      <c r="P266" s="372"/>
      <c r="Q266" s="414"/>
      <c r="R266" s="409"/>
      <c r="S266" s="417"/>
    </row>
    <row r="267" spans="1:19" s="32" customFormat="1" ht="12.75" customHeight="1" hidden="1">
      <c r="A267" s="383"/>
      <c r="B267" s="398"/>
      <c r="C267" s="399"/>
      <c r="D267" s="400"/>
      <c r="E267" s="406"/>
      <c r="F267" s="372"/>
      <c r="G267" s="372"/>
      <c r="H267" s="373"/>
      <c r="I267" s="372"/>
      <c r="J267" s="372"/>
      <c r="K267" s="407"/>
      <c r="L267" s="416"/>
      <c r="M267" s="372"/>
      <c r="N267" s="372"/>
      <c r="O267" s="372"/>
      <c r="P267" s="372"/>
      <c r="Q267" s="414"/>
      <c r="R267" s="409"/>
      <c r="S267" s="417"/>
    </row>
    <row r="268" spans="1:19" s="32" customFormat="1" ht="12.75" customHeight="1" hidden="1">
      <c r="A268" s="383"/>
      <c r="B268" s="398"/>
      <c r="C268" s="399"/>
      <c r="D268" s="400"/>
      <c r="E268" s="406"/>
      <c r="F268" s="372"/>
      <c r="G268" s="372"/>
      <c r="H268" s="373"/>
      <c r="I268" s="372"/>
      <c r="J268" s="372"/>
      <c r="K268" s="407"/>
      <c r="L268" s="416"/>
      <c r="M268" s="372"/>
      <c r="N268" s="372"/>
      <c r="O268" s="372"/>
      <c r="P268" s="372"/>
      <c r="Q268" s="414"/>
      <c r="R268" s="409"/>
      <c r="S268" s="417"/>
    </row>
    <row r="269" spans="1:19" s="32" customFormat="1" ht="12.75" customHeight="1" hidden="1">
      <c r="A269" s="383"/>
      <c r="B269" s="398"/>
      <c r="C269" s="399"/>
      <c r="D269" s="400"/>
      <c r="E269" s="406"/>
      <c r="F269" s="372"/>
      <c r="G269" s="372"/>
      <c r="H269" s="373"/>
      <c r="I269" s="372"/>
      <c r="J269" s="372"/>
      <c r="K269" s="407"/>
      <c r="L269" s="416"/>
      <c r="M269" s="372"/>
      <c r="N269" s="372"/>
      <c r="O269" s="372"/>
      <c r="P269" s="372"/>
      <c r="Q269" s="414"/>
      <c r="R269" s="409"/>
      <c r="S269" s="417"/>
    </row>
    <row r="270" spans="1:19" s="32" customFormat="1" ht="12.75" customHeight="1" hidden="1">
      <c r="A270" s="383"/>
      <c r="B270" s="398"/>
      <c r="C270" s="399"/>
      <c r="D270" s="400"/>
      <c r="E270" s="406"/>
      <c r="F270" s="372"/>
      <c r="G270" s="372"/>
      <c r="H270" s="373"/>
      <c r="I270" s="372"/>
      <c r="J270" s="372"/>
      <c r="K270" s="407"/>
      <c r="L270" s="416"/>
      <c r="M270" s="372"/>
      <c r="N270" s="372"/>
      <c r="O270" s="372"/>
      <c r="P270" s="372"/>
      <c r="Q270" s="414"/>
      <c r="R270" s="409"/>
      <c r="S270" s="417"/>
    </row>
    <row r="271" spans="1:19" s="32" customFormat="1" ht="12.75" customHeight="1" hidden="1">
      <c r="A271" s="383"/>
      <c r="B271" s="398"/>
      <c r="C271" s="399"/>
      <c r="D271" s="400"/>
      <c r="E271" s="406"/>
      <c r="F271" s="372"/>
      <c r="G271" s="372"/>
      <c r="H271" s="373"/>
      <c r="I271" s="372"/>
      <c r="J271" s="372"/>
      <c r="K271" s="407"/>
      <c r="L271" s="416"/>
      <c r="M271" s="372"/>
      <c r="N271" s="372"/>
      <c r="O271" s="372"/>
      <c r="P271" s="372"/>
      <c r="Q271" s="414"/>
      <c r="R271" s="409"/>
      <c r="S271" s="417"/>
    </row>
    <row r="272" spans="1:19" s="32" customFormat="1" ht="12.75" customHeight="1" hidden="1">
      <c r="A272" s="383"/>
      <c r="B272" s="398"/>
      <c r="C272" s="399"/>
      <c r="D272" s="400"/>
      <c r="E272" s="406"/>
      <c r="F272" s="372"/>
      <c r="G272" s="372"/>
      <c r="H272" s="373"/>
      <c r="I272" s="372"/>
      <c r="J272" s="372"/>
      <c r="K272" s="407"/>
      <c r="L272" s="416"/>
      <c r="M272" s="372"/>
      <c r="N272" s="372"/>
      <c r="O272" s="372"/>
      <c r="P272" s="372"/>
      <c r="Q272" s="414"/>
      <c r="R272" s="409"/>
      <c r="S272" s="417"/>
    </row>
    <row r="273" spans="1:19" s="32" customFormat="1" ht="12.75" customHeight="1" hidden="1">
      <c r="A273" s="383"/>
      <c r="B273" s="398"/>
      <c r="C273" s="399"/>
      <c r="D273" s="400"/>
      <c r="E273" s="406"/>
      <c r="F273" s="372"/>
      <c r="G273" s="372"/>
      <c r="H273" s="373"/>
      <c r="I273" s="372"/>
      <c r="J273" s="372"/>
      <c r="K273" s="407"/>
      <c r="L273" s="416"/>
      <c r="M273" s="372"/>
      <c r="N273" s="372"/>
      <c r="O273" s="372"/>
      <c r="P273" s="372"/>
      <c r="Q273" s="414"/>
      <c r="R273" s="409"/>
      <c r="S273" s="417"/>
    </row>
    <row r="274" spans="1:19" s="32" customFormat="1" ht="12.75" customHeight="1" hidden="1">
      <c r="A274" s="383"/>
      <c r="B274" s="398"/>
      <c r="C274" s="399"/>
      <c r="D274" s="400"/>
      <c r="E274" s="406"/>
      <c r="F274" s="372"/>
      <c r="G274" s="372"/>
      <c r="H274" s="373"/>
      <c r="I274" s="372"/>
      <c r="J274" s="372"/>
      <c r="K274" s="407"/>
      <c r="L274" s="416"/>
      <c r="M274" s="372"/>
      <c r="N274" s="372"/>
      <c r="O274" s="372"/>
      <c r="P274" s="372"/>
      <c r="Q274" s="414"/>
      <c r="R274" s="409"/>
      <c r="S274" s="417"/>
    </row>
    <row r="275" spans="1:19" s="32" customFormat="1" ht="12.75" customHeight="1" hidden="1">
      <c r="A275" s="383"/>
      <c r="B275" s="398"/>
      <c r="C275" s="399"/>
      <c r="D275" s="400"/>
      <c r="E275" s="406"/>
      <c r="F275" s="372"/>
      <c r="G275" s="372"/>
      <c r="H275" s="373"/>
      <c r="I275" s="372"/>
      <c r="J275" s="372"/>
      <c r="K275" s="407"/>
      <c r="L275" s="416"/>
      <c r="M275" s="372"/>
      <c r="N275" s="372"/>
      <c r="O275" s="372"/>
      <c r="P275" s="372"/>
      <c r="Q275" s="414"/>
      <c r="R275" s="409"/>
      <c r="S275" s="417"/>
    </row>
    <row r="276" spans="1:19" s="32" customFormat="1" ht="12.75" customHeight="1" hidden="1">
      <c r="A276" s="383"/>
      <c r="B276" s="398"/>
      <c r="C276" s="399"/>
      <c r="D276" s="400"/>
      <c r="E276" s="406"/>
      <c r="F276" s="372"/>
      <c r="G276" s="372"/>
      <c r="H276" s="373"/>
      <c r="I276" s="372"/>
      <c r="J276" s="372"/>
      <c r="K276" s="407"/>
      <c r="L276" s="416"/>
      <c r="M276" s="372"/>
      <c r="N276" s="372"/>
      <c r="O276" s="372"/>
      <c r="P276" s="372"/>
      <c r="Q276" s="414"/>
      <c r="R276" s="409"/>
      <c r="S276" s="417"/>
    </row>
    <row r="277" spans="1:19" s="32" customFormat="1" ht="12.75" customHeight="1" hidden="1">
      <c r="A277" s="383"/>
      <c r="B277" s="398"/>
      <c r="C277" s="399"/>
      <c r="D277" s="400"/>
      <c r="E277" s="406"/>
      <c r="F277" s="372"/>
      <c r="G277" s="372"/>
      <c r="H277" s="373"/>
      <c r="I277" s="372"/>
      <c r="J277" s="372"/>
      <c r="K277" s="407"/>
      <c r="L277" s="416"/>
      <c r="M277" s="372"/>
      <c r="N277" s="372"/>
      <c r="O277" s="372"/>
      <c r="P277" s="372"/>
      <c r="Q277" s="414"/>
      <c r="R277" s="409"/>
      <c r="S277" s="417"/>
    </row>
    <row r="278" spans="1:19" s="32" customFormat="1" ht="2.25" customHeight="1" hidden="1">
      <c r="A278" s="383"/>
      <c r="B278" s="398"/>
      <c r="C278" s="399"/>
      <c r="D278" s="400"/>
      <c r="E278" s="406"/>
      <c r="F278" s="372"/>
      <c r="G278" s="372"/>
      <c r="H278" s="373"/>
      <c r="I278" s="372"/>
      <c r="J278" s="372"/>
      <c r="K278" s="407"/>
      <c r="L278" s="416"/>
      <c r="M278" s="372"/>
      <c r="N278" s="372"/>
      <c r="O278" s="372"/>
      <c r="P278" s="372"/>
      <c r="Q278" s="414"/>
      <c r="R278" s="409"/>
      <c r="S278" s="417"/>
    </row>
    <row r="279" spans="1:19" s="32" customFormat="1" ht="18.75" customHeight="1" hidden="1">
      <c r="A279" s="383"/>
      <c r="B279" s="418" t="s">
        <v>0</v>
      </c>
      <c r="C279" s="399"/>
      <c r="D279" s="400"/>
      <c r="E279" s="373"/>
      <c r="F279" s="372"/>
      <c r="G279" s="372"/>
      <c r="H279" s="373"/>
      <c r="I279" s="372"/>
      <c r="J279" s="419"/>
      <c r="K279" s="420"/>
      <c r="L279" s="416"/>
      <c r="M279" s="372"/>
      <c r="N279" s="372"/>
      <c r="O279" s="419"/>
      <c r="P279" s="419"/>
      <c r="Q279" s="421"/>
      <c r="R279" s="422"/>
      <c r="S279" s="423"/>
    </row>
    <row r="280" spans="1:19" s="32" customFormat="1" ht="2.25" customHeight="1" hidden="1" thickBot="1">
      <c r="A280" s="383"/>
      <c r="B280" s="398"/>
      <c r="C280" s="399"/>
      <c r="D280" s="400"/>
      <c r="E280" s="406"/>
      <c r="F280" s="372"/>
      <c r="G280" s="372"/>
      <c r="H280" s="373"/>
      <c r="I280" s="372"/>
      <c r="J280" s="419"/>
      <c r="K280" s="420"/>
      <c r="L280" s="416"/>
      <c r="M280" s="372"/>
      <c r="N280" s="372"/>
      <c r="O280" s="419"/>
      <c r="P280" s="419"/>
      <c r="Q280" s="421"/>
      <c r="R280" s="422"/>
      <c r="S280" s="423"/>
    </row>
    <row r="281" spans="1:19" s="32" customFormat="1" ht="13.5" customHeight="1" hidden="1" thickBot="1">
      <c r="A281" s="608" t="s">
        <v>1</v>
      </c>
      <c r="B281" s="609"/>
      <c r="C281" s="609"/>
      <c r="D281" s="609"/>
      <c r="E281" s="609"/>
      <c r="F281" s="609"/>
      <c r="G281" s="609"/>
      <c r="H281" s="609"/>
      <c r="I281" s="609"/>
      <c r="J281" s="609"/>
      <c r="K281" s="610"/>
      <c r="L281" s="424"/>
      <c r="M281" s="425"/>
      <c r="N281" s="425"/>
      <c r="O281" s="425"/>
      <c r="P281" s="425"/>
      <c r="Q281" s="426"/>
      <c r="R281" s="427"/>
      <c r="S281" s="611"/>
    </row>
    <row r="282" spans="1:19" s="32" customFormat="1" ht="15" customHeight="1" hidden="1">
      <c r="A282" s="428"/>
      <c r="B282" s="429"/>
      <c r="C282" s="430"/>
      <c r="D282" s="431"/>
      <c r="E282" s="432"/>
      <c r="F282" s="614" t="s">
        <v>2</v>
      </c>
      <c r="G282" s="615"/>
      <c r="H282" s="615"/>
      <c r="I282" s="615"/>
      <c r="J282" s="616"/>
      <c r="K282" s="433"/>
      <c r="L282" s="617"/>
      <c r="M282" s="615"/>
      <c r="N282" s="615"/>
      <c r="O282" s="615"/>
      <c r="P282" s="615"/>
      <c r="Q282" s="618"/>
      <c r="R282" s="434"/>
      <c r="S282" s="612"/>
    </row>
    <row r="283" spans="1:19" s="32" customFormat="1" ht="12.75" customHeight="1" hidden="1">
      <c r="A283" s="428"/>
      <c r="B283" s="431" t="s">
        <v>4</v>
      </c>
      <c r="C283" s="431" t="s">
        <v>5</v>
      </c>
      <c r="D283" s="619" t="s">
        <v>6</v>
      </c>
      <c r="E283" s="620"/>
      <c r="F283" s="620"/>
      <c r="G283" s="620"/>
      <c r="H283" s="620"/>
      <c r="I283" s="620"/>
      <c r="J283" s="621"/>
      <c r="K283" s="435"/>
      <c r="L283" s="622"/>
      <c r="M283" s="620"/>
      <c r="N283" s="620"/>
      <c r="O283" s="620"/>
      <c r="P283" s="620"/>
      <c r="Q283" s="623"/>
      <c r="R283" s="436"/>
      <c r="S283" s="612"/>
    </row>
    <row r="284" spans="1:19" s="32" customFormat="1" ht="12.75" customHeight="1" hidden="1">
      <c r="A284" s="428"/>
      <c r="B284" s="431" t="s">
        <v>7</v>
      </c>
      <c r="C284" s="431" t="s">
        <v>8</v>
      </c>
      <c r="D284" s="431"/>
      <c r="E284" s="432" t="s">
        <v>9</v>
      </c>
      <c r="F284" s="602">
        <v>610</v>
      </c>
      <c r="G284" s="602">
        <v>620</v>
      </c>
      <c r="H284" s="602">
        <v>630</v>
      </c>
      <c r="I284" s="602">
        <v>640</v>
      </c>
      <c r="J284" s="602" t="s">
        <v>10</v>
      </c>
      <c r="K284" s="437"/>
      <c r="L284" s="604"/>
      <c r="M284" s="602"/>
      <c r="N284" s="602"/>
      <c r="O284" s="602"/>
      <c r="P284" s="602"/>
      <c r="Q284" s="606"/>
      <c r="R284" s="438"/>
      <c r="S284" s="612"/>
    </row>
    <row r="285" spans="1:19" s="32" customFormat="1" ht="13.5" customHeight="1" hidden="1" thickBot="1">
      <c r="A285" s="428"/>
      <c r="B285" s="431"/>
      <c r="C285" s="431"/>
      <c r="D285" s="431"/>
      <c r="E285" s="432"/>
      <c r="F285" s="603"/>
      <c r="G285" s="603"/>
      <c r="H285" s="603"/>
      <c r="I285" s="603"/>
      <c r="J285" s="603"/>
      <c r="K285" s="437"/>
      <c r="L285" s="605"/>
      <c r="M285" s="603"/>
      <c r="N285" s="603"/>
      <c r="O285" s="603"/>
      <c r="P285" s="603"/>
      <c r="Q285" s="607"/>
      <c r="R285" s="438"/>
      <c r="S285" s="613"/>
    </row>
    <row r="286" spans="1:19" ht="12.75" customHeight="1" hidden="1">
      <c r="A286" s="383">
        <f>A265+1</f>
        <v>19</v>
      </c>
      <c r="B286" s="472">
        <v>3</v>
      </c>
      <c r="C286" s="473" t="s">
        <v>89</v>
      </c>
      <c r="D286" s="474"/>
      <c r="E286" s="474"/>
      <c r="F286" s="475" t="e">
        <f>F287+F292+#REF!+F295</f>
        <v>#REF!</v>
      </c>
      <c r="G286" s="475" t="e">
        <f>G287+G292+#REF!+G295</f>
        <v>#REF!</v>
      </c>
      <c r="H286" s="475" t="e">
        <f>H287+H292+#REF!+H295</f>
        <v>#REF!</v>
      </c>
      <c r="I286" s="475" t="e">
        <f>I287+I292+#REF!+I295+#REF!+#REF!</f>
        <v>#REF!</v>
      </c>
      <c r="J286" s="475" t="e">
        <f>SUM(F286:I286)</f>
        <v>#REF!</v>
      </c>
      <c r="K286" s="388"/>
      <c r="L286" s="389"/>
      <c r="M286" s="475"/>
      <c r="N286" s="475"/>
      <c r="O286" s="475"/>
      <c r="P286" s="475"/>
      <c r="Q286" s="476"/>
      <c r="R286" s="390"/>
      <c r="S286" s="477"/>
    </row>
    <row r="287" spans="1:19" ht="12.75" customHeight="1" hidden="1">
      <c r="A287" s="383">
        <f>A286+1</f>
        <v>20</v>
      </c>
      <c r="B287" s="398"/>
      <c r="C287" s="391" t="s">
        <v>90</v>
      </c>
      <c r="D287" s="392" t="s">
        <v>91</v>
      </c>
      <c r="E287" s="393"/>
      <c r="F287" s="466">
        <f>F288</f>
        <v>180</v>
      </c>
      <c r="G287" s="466">
        <f>G288</f>
        <v>63</v>
      </c>
      <c r="H287" s="466">
        <f>H288</f>
        <v>20</v>
      </c>
      <c r="I287" s="466"/>
      <c r="J287" s="466">
        <f>SUM(F287:I287)</f>
        <v>263</v>
      </c>
      <c r="K287" s="467"/>
      <c r="L287" s="468"/>
      <c r="M287" s="466"/>
      <c r="N287" s="466"/>
      <c r="O287" s="466"/>
      <c r="P287" s="466"/>
      <c r="Q287" s="469"/>
      <c r="R287" s="470"/>
      <c r="S287" s="471"/>
    </row>
    <row r="288" spans="1:19" ht="12.75" customHeight="1" hidden="1">
      <c r="A288" s="383">
        <f>A287+1</f>
        <v>21</v>
      </c>
      <c r="B288" s="398"/>
      <c r="C288" s="399"/>
      <c r="D288" s="400" t="s">
        <v>12</v>
      </c>
      <c r="E288" s="401" t="s">
        <v>92</v>
      </c>
      <c r="F288" s="444">
        <v>180</v>
      </c>
      <c r="G288" s="444">
        <v>63</v>
      </c>
      <c r="H288" s="445">
        <v>20</v>
      </c>
      <c r="I288" s="444"/>
      <c r="J288" s="372">
        <f>SUM(F288:I288)</f>
        <v>263</v>
      </c>
      <c r="K288" s="407"/>
      <c r="L288" s="447"/>
      <c r="M288" s="444"/>
      <c r="N288" s="444"/>
      <c r="O288" s="444"/>
      <c r="P288" s="444"/>
      <c r="Q288" s="449"/>
      <c r="R288" s="448"/>
      <c r="S288" s="439"/>
    </row>
    <row r="289" spans="1:19" ht="12.75">
      <c r="A289" s="383">
        <v>16</v>
      </c>
      <c r="B289" s="398"/>
      <c r="C289" s="399"/>
      <c r="D289" s="400"/>
      <c r="E289" s="406" t="s">
        <v>13</v>
      </c>
      <c r="F289" s="444"/>
      <c r="G289" s="444"/>
      <c r="H289" s="373">
        <v>860</v>
      </c>
      <c r="I289" s="372"/>
      <c r="J289" s="372"/>
      <c r="K289" s="407"/>
      <c r="L289" s="447"/>
      <c r="M289" s="444"/>
      <c r="N289" s="444"/>
      <c r="O289" s="444"/>
      <c r="P289" s="444"/>
      <c r="Q289" s="449"/>
      <c r="R289" s="448"/>
      <c r="S289" s="440"/>
    </row>
    <row r="290" spans="1:19" ht="12.75">
      <c r="A290" s="383"/>
      <c r="B290" s="398"/>
      <c r="C290" s="399"/>
      <c r="D290" s="400"/>
      <c r="E290" s="354" t="s">
        <v>370</v>
      </c>
      <c r="F290" s="444" t="s">
        <v>124</v>
      </c>
      <c r="G290" s="444" t="s">
        <v>124</v>
      </c>
      <c r="H290" s="373">
        <v>530</v>
      </c>
      <c r="I290" s="372"/>
      <c r="J290" s="444" t="s">
        <v>124</v>
      </c>
      <c r="K290" s="407"/>
      <c r="L290" s="447"/>
      <c r="M290" s="444"/>
      <c r="N290" s="444"/>
      <c r="O290" s="444"/>
      <c r="P290" s="444"/>
      <c r="Q290" s="449"/>
      <c r="R290" s="448"/>
      <c r="S290" s="440" t="s">
        <v>124</v>
      </c>
    </row>
    <row r="291" spans="1:19" ht="12.75">
      <c r="A291" s="383">
        <v>17</v>
      </c>
      <c r="B291" s="384" t="s">
        <v>107</v>
      </c>
      <c r="C291" s="385" t="s">
        <v>108</v>
      </c>
      <c r="D291" s="478"/>
      <c r="E291" s="478"/>
      <c r="F291" s="387" t="s">
        <v>124</v>
      </c>
      <c r="G291" s="387">
        <v>0</v>
      </c>
      <c r="H291" s="387"/>
      <c r="I291" s="387"/>
      <c r="J291" s="387" t="s">
        <v>124</v>
      </c>
      <c r="K291" s="388"/>
      <c r="L291" s="389"/>
      <c r="M291" s="387"/>
      <c r="N291" s="387"/>
      <c r="O291" s="387"/>
      <c r="P291" s="387"/>
      <c r="Q291" s="454"/>
      <c r="R291" s="390"/>
      <c r="S291" s="479"/>
    </row>
    <row r="292" spans="1:19" ht="12.75">
      <c r="A292" s="383">
        <v>18</v>
      </c>
      <c r="B292" s="391" t="s">
        <v>109</v>
      </c>
      <c r="C292" s="391" t="s">
        <v>225</v>
      </c>
      <c r="D292" s="392" t="s">
        <v>204</v>
      </c>
      <c r="E292" s="393"/>
      <c r="F292" s="371">
        <v>0</v>
      </c>
      <c r="G292" s="371">
        <v>0</v>
      </c>
      <c r="H292" s="371"/>
      <c r="I292" s="371"/>
      <c r="J292" s="371"/>
      <c r="K292" s="394"/>
      <c r="L292" s="395"/>
      <c r="M292" s="371"/>
      <c r="N292" s="371"/>
      <c r="O292" s="371"/>
      <c r="P292" s="371"/>
      <c r="Q292" s="396"/>
      <c r="R292" s="397"/>
      <c r="S292" s="450"/>
    </row>
    <row r="293" spans="1:19" ht="12.75">
      <c r="A293" s="383">
        <v>19</v>
      </c>
      <c r="B293" s="398"/>
      <c r="C293" s="399"/>
      <c r="D293" s="400"/>
      <c r="E293" s="406" t="s">
        <v>223</v>
      </c>
      <c r="F293" s="372"/>
      <c r="G293" s="372"/>
      <c r="H293" s="445">
        <v>2407</v>
      </c>
      <c r="I293" s="372"/>
      <c r="J293" s="444">
        <v>2407</v>
      </c>
      <c r="K293" s="407"/>
      <c r="L293" s="408"/>
      <c r="M293" s="372"/>
      <c r="N293" s="372"/>
      <c r="O293" s="372"/>
      <c r="P293" s="372"/>
      <c r="Q293" s="414"/>
      <c r="R293" s="409"/>
      <c r="S293" s="439">
        <v>2407</v>
      </c>
    </row>
    <row r="294" spans="1:19" ht="12.75">
      <c r="A294" s="383">
        <v>20</v>
      </c>
      <c r="B294" s="398"/>
      <c r="C294" s="399"/>
      <c r="D294" s="400"/>
      <c r="E294" s="406" t="s">
        <v>224</v>
      </c>
      <c r="F294" s="444" t="s">
        <v>124</v>
      </c>
      <c r="G294" s="444" t="s">
        <v>124</v>
      </c>
      <c r="H294" s="445" t="s">
        <v>124</v>
      </c>
      <c r="I294" s="372"/>
      <c r="J294" s="444" t="s">
        <v>124</v>
      </c>
      <c r="K294" s="407"/>
      <c r="L294" s="408"/>
      <c r="M294" s="372"/>
      <c r="N294" s="372"/>
      <c r="O294" s="372"/>
      <c r="P294" s="372"/>
      <c r="Q294" s="414"/>
      <c r="R294" s="409"/>
      <c r="S294" s="439" t="s">
        <v>124</v>
      </c>
    </row>
    <row r="295" spans="1:19" ht="12.75">
      <c r="A295" s="383">
        <v>21</v>
      </c>
      <c r="B295" s="391" t="s">
        <v>110</v>
      </c>
      <c r="C295" s="391" t="s">
        <v>226</v>
      </c>
      <c r="D295" s="392" t="s">
        <v>227</v>
      </c>
      <c r="E295" s="393"/>
      <c r="F295" s="371">
        <v>0</v>
      </c>
      <c r="G295" s="371">
        <v>0</v>
      </c>
      <c r="H295" s="371"/>
      <c r="I295" s="371"/>
      <c r="J295" s="371"/>
      <c r="K295" s="394"/>
      <c r="L295" s="395"/>
      <c r="M295" s="371"/>
      <c r="N295" s="371"/>
      <c r="O295" s="371"/>
      <c r="P295" s="371"/>
      <c r="Q295" s="396"/>
      <c r="R295" s="397"/>
      <c r="S295" s="471"/>
    </row>
    <row r="296" spans="1:19" ht="12.75">
      <c r="A296" s="383">
        <v>22</v>
      </c>
      <c r="B296" s="391" t="s">
        <v>111</v>
      </c>
      <c r="C296" s="391" t="s">
        <v>226</v>
      </c>
      <c r="D296" s="392" t="s">
        <v>228</v>
      </c>
      <c r="E296" s="393"/>
      <c r="F296" s="371">
        <v>0</v>
      </c>
      <c r="G296" s="371">
        <v>0</v>
      </c>
      <c r="H296" s="371"/>
      <c r="I296" s="371"/>
      <c r="J296" s="371"/>
      <c r="K296" s="394"/>
      <c r="L296" s="395"/>
      <c r="M296" s="371"/>
      <c r="N296" s="371"/>
      <c r="O296" s="371"/>
      <c r="P296" s="371"/>
      <c r="Q296" s="396"/>
      <c r="R296" s="397"/>
      <c r="S296" s="471"/>
    </row>
    <row r="297" spans="1:19" ht="12.75">
      <c r="A297" s="383">
        <v>23</v>
      </c>
      <c r="B297" s="76" t="s">
        <v>344</v>
      </c>
      <c r="C297" s="76" t="s">
        <v>226</v>
      </c>
      <c r="D297" s="59" t="s">
        <v>345</v>
      </c>
      <c r="E297" s="125"/>
      <c r="F297" s="371">
        <v>4560</v>
      </c>
      <c r="G297" s="371">
        <v>1595</v>
      </c>
      <c r="H297" s="371">
        <v>5035</v>
      </c>
      <c r="I297" s="371"/>
      <c r="J297" s="371">
        <v>11190</v>
      </c>
      <c r="K297" s="394"/>
      <c r="L297" s="395"/>
      <c r="M297" s="371"/>
      <c r="N297" s="371"/>
      <c r="O297" s="371"/>
      <c r="P297" s="371"/>
      <c r="Q297" s="396"/>
      <c r="R297" s="397"/>
      <c r="S297" s="471">
        <v>11190</v>
      </c>
    </row>
    <row r="298" spans="1:19" ht="12.75">
      <c r="A298" s="383">
        <v>24</v>
      </c>
      <c r="B298" s="384" t="s">
        <v>113</v>
      </c>
      <c r="C298" s="385" t="s">
        <v>319</v>
      </c>
      <c r="D298" s="478"/>
      <c r="E298" s="478"/>
      <c r="F298" s="387" t="s">
        <v>124</v>
      </c>
      <c r="G298" s="387" t="s">
        <v>124</v>
      </c>
      <c r="H298" s="387"/>
      <c r="I298" s="387"/>
      <c r="J298" s="387">
        <v>8627</v>
      </c>
      <c r="K298" s="388"/>
      <c r="L298" s="389"/>
      <c r="M298" s="387"/>
      <c r="N298" s="387"/>
      <c r="O298" s="387"/>
      <c r="P298" s="387"/>
      <c r="Q298" s="454"/>
      <c r="R298" s="390"/>
      <c r="S298" s="387">
        <v>8627</v>
      </c>
    </row>
    <row r="299" spans="1:19" ht="12.75">
      <c r="A299" s="383">
        <v>25</v>
      </c>
      <c r="B299" s="398"/>
      <c r="C299" s="399" t="s">
        <v>124</v>
      </c>
      <c r="D299" s="400"/>
      <c r="E299" s="406" t="s">
        <v>317</v>
      </c>
      <c r="F299" s="372"/>
      <c r="G299" s="372"/>
      <c r="H299" s="373">
        <v>2550</v>
      </c>
      <c r="I299" s="373"/>
      <c r="J299" s="373"/>
      <c r="K299" s="407"/>
      <c r="L299" s="408"/>
      <c r="M299" s="372"/>
      <c r="N299" s="372"/>
      <c r="O299" s="372"/>
      <c r="P299" s="372"/>
      <c r="Q299" s="414"/>
      <c r="R299" s="409"/>
      <c r="S299" s="444" t="s">
        <v>124</v>
      </c>
    </row>
    <row r="300" spans="1:19" ht="12.75">
      <c r="A300" s="383">
        <v>26</v>
      </c>
      <c r="B300" s="398"/>
      <c r="C300" s="399"/>
      <c r="D300" s="400"/>
      <c r="E300" s="406" t="s">
        <v>318</v>
      </c>
      <c r="F300" s="372"/>
      <c r="G300" s="372"/>
      <c r="H300" s="373">
        <v>420</v>
      </c>
      <c r="I300" s="373"/>
      <c r="J300" s="373"/>
      <c r="K300" s="407"/>
      <c r="L300" s="408"/>
      <c r="M300" s="372"/>
      <c r="N300" s="372"/>
      <c r="O300" s="372"/>
      <c r="P300" s="372"/>
      <c r="Q300" s="414"/>
      <c r="R300" s="409"/>
      <c r="S300" s="444"/>
    </row>
    <row r="301" spans="1:19" ht="12.75">
      <c r="A301" s="383">
        <v>27</v>
      </c>
      <c r="B301" s="398"/>
      <c r="C301" s="399"/>
      <c r="D301" s="400"/>
      <c r="E301" s="480" t="s">
        <v>292</v>
      </c>
      <c r="F301" s="372"/>
      <c r="G301" s="372"/>
      <c r="H301" s="373">
        <v>4477</v>
      </c>
      <c r="I301" s="372"/>
      <c r="J301" s="372"/>
      <c r="K301" s="407"/>
      <c r="L301" s="408"/>
      <c r="M301" s="372"/>
      <c r="N301" s="372"/>
      <c r="O301" s="372"/>
      <c r="P301" s="372"/>
      <c r="Q301" s="414"/>
      <c r="R301" s="409"/>
      <c r="S301" s="481"/>
    </row>
    <row r="302" spans="1:19" ht="12.75">
      <c r="A302" s="383">
        <v>28</v>
      </c>
      <c r="B302" s="398"/>
      <c r="C302" s="399"/>
      <c r="D302" s="400"/>
      <c r="E302" s="480" t="s">
        <v>371</v>
      </c>
      <c r="F302" s="372"/>
      <c r="G302" s="372"/>
      <c r="H302" s="482">
        <v>900</v>
      </c>
      <c r="I302" s="372"/>
      <c r="J302" s="372"/>
      <c r="K302" s="407"/>
      <c r="L302" s="408"/>
      <c r="M302" s="372"/>
      <c r="N302" s="372"/>
      <c r="O302" s="372"/>
      <c r="P302" s="372"/>
      <c r="Q302" s="414"/>
      <c r="R302" s="409"/>
      <c r="S302" s="483"/>
    </row>
    <row r="303" spans="1:19" ht="12.75">
      <c r="A303" s="383">
        <v>29</v>
      </c>
      <c r="B303" s="398"/>
      <c r="C303" s="399"/>
      <c r="D303" s="400"/>
      <c r="E303" s="480" t="s">
        <v>320</v>
      </c>
      <c r="F303" s="372" t="s">
        <v>124</v>
      </c>
      <c r="G303" s="372" t="s">
        <v>124</v>
      </c>
      <c r="H303" s="482">
        <v>280</v>
      </c>
      <c r="I303" s="372"/>
      <c r="J303" s="372"/>
      <c r="K303" s="407"/>
      <c r="L303" s="408"/>
      <c r="M303" s="372"/>
      <c r="N303" s="372"/>
      <c r="O303" s="372"/>
      <c r="P303" s="372"/>
      <c r="Q303" s="414"/>
      <c r="R303" s="409"/>
      <c r="S303" s="483"/>
    </row>
    <row r="304" spans="1:19" ht="12.75">
      <c r="A304" s="383">
        <v>30</v>
      </c>
      <c r="B304" s="384" t="s">
        <v>114</v>
      </c>
      <c r="C304" s="385" t="s">
        <v>372</v>
      </c>
      <c r="D304" s="478"/>
      <c r="E304" s="478"/>
      <c r="F304" s="387">
        <v>0</v>
      </c>
      <c r="G304" s="387" t="s">
        <v>124</v>
      </c>
      <c r="H304" s="387">
        <v>1940</v>
      </c>
      <c r="I304" s="387">
        <v>0</v>
      </c>
      <c r="J304" s="387">
        <v>1940</v>
      </c>
      <c r="K304" s="388"/>
      <c r="L304" s="389"/>
      <c r="M304" s="387"/>
      <c r="N304" s="387"/>
      <c r="O304" s="387"/>
      <c r="P304" s="387"/>
      <c r="Q304" s="454"/>
      <c r="R304" s="390"/>
      <c r="S304" s="479">
        <v>1940</v>
      </c>
    </row>
    <row r="305" spans="1:19" ht="12.75">
      <c r="A305" s="383">
        <v>31</v>
      </c>
      <c r="B305" s="391" t="s">
        <v>124</v>
      </c>
      <c r="C305" s="391" t="s">
        <v>56</v>
      </c>
      <c r="D305" s="392" t="s">
        <v>300</v>
      </c>
      <c r="E305" s="393"/>
      <c r="F305" s="371">
        <v>0</v>
      </c>
      <c r="G305" s="371">
        <v>0</v>
      </c>
      <c r="H305" s="371" t="s">
        <v>124</v>
      </c>
      <c r="I305" s="371" t="s">
        <v>124</v>
      </c>
      <c r="J305" s="371" t="s">
        <v>124</v>
      </c>
      <c r="K305" s="394"/>
      <c r="L305" s="395"/>
      <c r="M305" s="371"/>
      <c r="N305" s="371"/>
      <c r="O305" s="371"/>
      <c r="P305" s="371"/>
      <c r="Q305" s="371"/>
      <c r="R305" s="397"/>
      <c r="S305" s="450"/>
    </row>
    <row r="306" spans="1:19" ht="12.75">
      <c r="A306" s="383">
        <v>32</v>
      </c>
      <c r="B306" s="391" t="s">
        <v>115</v>
      </c>
      <c r="C306" s="399"/>
      <c r="D306" s="400"/>
      <c r="E306" s="401" t="s">
        <v>373</v>
      </c>
      <c r="F306" s="372"/>
      <c r="G306" s="372" t="s">
        <v>124</v>
      </c>
      <c r="H306" s="373">
        <v>1400</v>
      </c>
      <c r="I306" s="372"/>
      <c r="J306" s="372" t="s">
        <v>124</v>
      </c>
      <c r="K306" s="484"/>
      <c r="L306" s="485"/>
      <c r="M306" s="372"/>
      <c r="N306" s="372"/>
      <c r="O306" s="372"/>
      <c r="P306" s="372"/>
      <c r="Q306" s="372"/>
      <c r="R306" s="409"/>
      <c r="S306" s="372"/>
    </row>
    <row r="307" spans="1:19" ht="12.75">
      <c r="A307" s="383">
        <v>33</v>
      </c>
      <c r="B307" s="391" t="s">
        <v>308</v>
      </c>
      <c r="C307" s="399"/>
      <c r="D307" s="400"/>
      <c r="E307" s="365" t="s">
        <v>374</v>
      </c>
      <c r="F307" s="372"/>
      <c r="G307" s="372"/>
      <c r="H307" s="373">
        <v>540</v>
      </c>
      <c r="I307" s="372"/>
      <c r="J307" s="372" t="s">
        <v>124</v>
      </c>
      <c r="K307" s="484"/>
      <c r="L307" s="485"/>
      <c r="M307" s="372"/>
      <c r="N307" s="372"/>
      <c r="O307" s="372"/>
      <c r="P307" s="372"/>
      <c r="Q307" s="372"/>
      <c r="R307" s="409"/>
      <c r="S307" s="486"/>
    </row>
    <row r="308" spans="1:19" ht="12.75">
      <c r="A308" s="383">
        <v>36</v>
      </c>
      <c r="B308" s="391" t="s">
        <v>124</v>
      </c>
      <c r="C308" s="385" t="s">
        <v>375</v>
      </c>
      <c r="D308" s="478"/>
      <c r="E308" s="478"/>
      <c r="F308" s="387">
        <v>0</v>
      </c>
      <c r="G308" s="387">
        <v>0</v>
      </c>
      <c r="H308" s="387" t="s">
        <v>124</v>
      </c>
      <c r="I308" s="387">
        <v>0</v>
      </c>
      <c r="J308" s="387" t="s">
        <v>124</v>
      </c>
      <c r="K308" s="388"/>
      <c r="L308" s="389"/>
      <c r="M308" s="387"/>
      <c r="N308" s="387"/>
      <c r="O308" s="387"/>
      <c r="P308" s="387"/>
      <c r="Q308" s="454"/>
      <c r="R308" s="390"/>
      <c r="S308" s="479" t="s">
        <v>124</v>
      </c>
    </row>
    <row r="309" spans="1:19" ht="12.75">
      <c r="A309" s="383">
        <v>37</v>
      </c>
      <c r="B309" s="391" t="s">
        <v>124</v>
      </c>
      <c r="C309" s="487" t="s">
        <v>124</v>
      </c>
      <c r="D309" s="478"/>
      <c r="E309" s="401" t="s">
        <v>376</v>
      </c>
      <c r="F309" s="372"/>
      <c r="G309" s="372" t="s">
        <v>124</v>
      </c>
      <c r="H309" s="373" t="s">
        <v>124</v>
      </c>
      <c r="I309" s="372"/>
      <c r="J309" s="372" t="s">
        <v>124</v>
      </c>
      <c r="K309" s="484"/>
      <c r="L309" s="485"/>
      <c r="M309" s="372"/>
      <c r="N309" s="372"/>
      <c r="O309" s="372"/>
      <c r="P309" s="372" t="s">
        <v>124</v>
      </c>
      <c r="Q309" s="407" t="s">
        <v>124</v>
      </c>
      <c r="R309" s="409"/>
      <c r="S309" s="439" t="s">
        <v>124</v>
      </c>
    </row>
    <row r="310" spans="1:19" ht="12.75">
      <c r="A310" s="383">
        <v>38</v>
      </c>
      <c r="B310" s="384" t="s">
        <v>202</v>
      </c>
      <c r="C310" s="385" t="s">
        <v>203</v>
      </c>
      <c r="D310" s="478"/>
      <c r="E310" s="478"/>
      <c r="F310" s="387">
        <v>0</v>
      </c>
      <c r="G310" s="387" t="s">
        <v>124</v>
      </c>
      <c r="H310" s="387" t="s">
        <v>124</v>
      </c>
      <c r="I310" s="387"/>
      <c r="J310" s="387" t="s">
        <v>124</v>
      </c>
      <c r="K310" s="388"/>
      <c r="L310" s="389"/>
      <c r="M310" s="387"/>
      <c r="N310" s="387"/>
      <c r="O310" s="387"/>
      <c r="P310" s="387"/>
      <c r="Q310" s="454"/>
      <c r="R310" s="390"/>
      <c r="S310" s="479" t="s">
        <v>124</v>
      </c>
    </row>
    <row r="311" spans="1:19" ht="12.75">
      <c r="A311" s="383">
        <v>39</v>
      </c>
      <c r="B311" s="391" t="s">
        <v>205</v>
      </c>
      <c r="C311" s="391"/>
      <c r="D311" s="392"/>
      <c r="E311" s="393" t="s">
        <v>222</v>
      </c>
      <c r="F311" s="371">
        <v>0</v>
      </c>
      <c r="G311" s="371">
        <v>0</v>
      </c>
      <c r="H311" s="371">
        <v>5000</v>
      </c>
      <c r="I311" s="371"/>
      <c r="J311" s="371">
        <v>5000</v>
      </c>
      <c r="K311" s="394"/>
      <c r="L311" s="395"/>
      <c r="M311" s="371"/>
      <c r="N311" s="371"/>
      <c r="O311" s="371"/>
      <c r="P311" s="371"/>
      <c r="Q311" s="396"/>
      <c r="R311" s="397"/>
      <c r="S311" s="450">
        <v>5000</v>
      </c>
    </row>
    <row r="312" spans="1:19" ht="12.75">
      <c r="A312" s="383">
        <v>40</v>
      </c>
      <c r="B312" s="398"/>
      <c r="C312" s="399" t="s">
        <v>221</v>
      </c>
      <c r="D312" s="400"/>
      <c r="E312" s="406" t="s">
        <v>112</v>
      </c>
      <c r="F312" s="372"/>
      <c r="G312" s="372" t="s">
        <v>124</v>
      </c>
      <c r="H312" s="373">
        <v>2800</v>
      </c>
      <c r="I312" s="372"/>
      <c r="J312" s="372" t="s">
        <v>124</v>
      </c>
      <c r="K312" s="484"/>
      <c r="L312" s="485"/>
      <c r="M312" s="372"/>
      <c r="N312" s="372"/>
      <c r="O312" s="372"/>
      <c r="P312" s="372"/>
      <c r="Q312" s="414"/>
      <c r="R312" s="409"/>
      <c r="S312" s="439"/>
    </row>
    <row r="313" spans="1:19" ht="12.75">
      <c r="A313" s="383">
        <v>41</v>
      </c>
      <c r="B313" s="398"/>
      <c r="C313" s="399" t="s">
        <v>221</v>
      </c>
      <c r="D313" s="400"/>
      <c r="E313" s="406" t="s">
        <v>206</v>
      </c>
      <c r="F313" s="372"/>
      <c r="G313" s="372" t="s">
        <v>124</v>
      </c>
      <c r="H313" s="373">
        <v>200</v>
      </c>
      <c r="I313" s="372"/>
      <c r="J313" s="372" t="s">
        <v>124</v>
      </c>
      <c r="K313" s="484"/>
      <c r="L313" s="485"/>
      <c r="M313" s="372"/>
      <c r="N313" s="372"/>
      <c r="O313" s="372"/>
      <c r="P313" s="372"/>
      <c r="Q313" s="414"/>
      <c r="R313" s="409"/>
      <c r="S313" s="439"/>
    </row>
    <row r="314" spans="1:19" ht="12.75">
      <c r="A314" s="383">
        <v>42</v>
      </c>
      <c r="B314" s="398"/>
      <c r="C314" s="399" t="s">
        <v>221</v>
      </c>
      <c r="D314" s="400"/>
      <c r="E314" s="406" t="s">
        <v>207</v>
      </c>
      <c r="F314" s="372"/>
      <c r="G314" s="372"/>
      <c r="H314" s="373">
        <v>2000</v>
      </c>
      <c r="I314" s="372"/>
      <c r="J314" s="372" t="s">
        <v>124</v>
      </c>
      <c r="K314" s="484"/>
      <c r="L314" s="485"/>
      <c r="M314" s="372"/>
      <c r="N314" s="372"/>
      <c r="O314" s="372"/>
      <c r="P314" s="372"/>
      <c r="Q314" s="414"/>
      <c r="R314" s="409"/>
      <c r="S314" s="439" t="s">
        <v>124</v>
      </c>
    </row>
    <row r="315" spans="1:19" ht="13.5" thickBot="1">
      <c r="A315" s="488">
        <v>43</v>
      </c>
      <c r="B315" s="489"/>
      <c r="C315" s="490" t="s">
        <v>124</v>
      </c>
      <c r="D315" s="491"/>
      <c r="E315" s="492" t="s">
        <v>124</v>
      </c>
      <c r="F315" s="493"/>
      <c r="G315" s="493"/>
      <c r="H315" s="494" t="s">
        <v>124</v>
      </c>
      <c r="I315" s="493"/>
      <c r="J315" s="493" t="s">
        <v>124</v>
      </c>
      <c r="K315" s="495"/>
      <c r="L315" s="496"/>
      <c r="M315" s="493"/>
      <c r="N315" s="493"/>
      <c r="O315" s="493"/>
      <c r="P315" s="493"/>
      <c r="Q315" s="497"/>
      <c r="R315" s="409"/>
      <c r="S315" s="415" t="s">
        <v>124</v>
      </c>
    </row>
    <row r="316" ht="12.75">
      <c r="A316" s="1" t="s">
        <v>124</v>
      </c>
    </row>
  </sheetData>
  <sheetProtection/>
  <mergeCells count="119"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Q6:Q7"/>
    <mergeCell ref="A48:K48"/>
    <mergeCell ref="J6:J7"/>
    <mergeCell ref="L6:L7"/>
    <mergeCell ref="M6:M7"/>
    <mergeCell ref="N6:N7"/>
    <mergeCell ref="I51:I52"/>
    <mergeCell ref="J51:J52"/>
    <mergeCell ref="O6:O7"/>
    <mergeCell ref="P6:P7"/>
    <mergeCell ref="P51:P52"/>
    <mergeCell ref="M51:M52"/>
    <mergeCell ref="N51:N52"/>
    <mergeCell ref="O51:O52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L51:L52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S136:S140"/>
    <mergeCell ref="F137:J137"/>
    <mergeCell ref="L137:Q137"/>
    <mergeCell ref="D138:J138"/>
    <mergeCell ref="L138:Q138"/>
    <mergeCell ref="F139:F140"/>
    <mergeCell ref="G139:G140"/>
    <mergeCell ref="H139:H140"/>
    <mergeCell ref="N139:N140"/>
    <mergeCell ref="O139:O140"/>
    <mergeCell ref="Q96:Q97"/>
    <mergeCell ref="A136:K136"/>
    <mergeCell ref="J96:J97"/>
    <mergeCell ref="L96:L97"/>
    <mergeCell ref="M96:M97"/>
    <mergeCell ref="N96:N97"/>
    <mergeCell ref="O96:O97"/>
    <mergeCell ref="P96:P97"/>
    <mergeCell ref="I139:I140"/>
    <mergeCell ref="J139:J140"/>
    <mergeCell ref="L139:L140"/>
    <mergeCell ref="M139:M140"/>
    <mergeCell ref="P139:P140"/>
    <mergeCell ref="Q139:Q140"/>
    <mergeCell ref="A183:K183"/>
    <mergeCell ref="S183:S187"/>
    <mergeCell ref="F184:J184"/>
    <mergeCell ref="L184:Q184"/>
    <mergeCell ref="D185:J185"/>
    <mergeCell ref="L185:Q185"/>
    <mergeCell ref="F186:F187"/>
    <mergeCell ref="G186:G187"/>
    <mergeCell ref="O186:O187"/>
    <mergeCell ref="P186:P187"/>
    <mergeCell ref="Q186:Q187"/>
    <mergeCell ref="A232:K232"/>
    <mergeCell ref="J186:J187"/>
    <mergeCell ref="L186:L187"/>
    <mergeCell ref="M186:M187"/>
    <mergeCell ref="N186:N187"/>
    <mergeCell ref="I235:I236"/>
    <mergeCell ref="J235:J236"/>
    <mergeCell ref="H186:H187"/>
    <mergeCell ref="I186:I187"/>
    <mergeCell ref="P235:P236"/>
    <mergeCell ref="Q235:Q236"/>
    <mergeCell ref="S232:S236"/>
    <mergeCell ref="F233:J233"/>
    <mergeCell ref="L233:Q233"/>
    <mergeCell ref="D234:J234"/>
    <mergeCell ref="L234:Q234"/>
    <mergeCell ref="F235:F236"/>
    <mergeCell ref="G235:G236"/>
    <mergeCell ref="H235:H236"/>
    <mergeCell ref="L235:L236"/>
    <mergeCell ref="M235:M236"/>
    <mergeCell ref="N235:N236"/>
    <mergeCell ref="O235:O236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I284:I285"/>
    <mergeCell ref="J284:J285"/>
    <mergeCell ref="L284:L285"/>
    <mergeCell ref="Q284:Q285"/>
    <mergeCell ref="M284:M285"/>
    <mergeCell ref="N284:N285"/>
    <mergeCell ref="O284:O285"/>
    <mergeCell ref="P284:P285"/>
  </mergeCells>
  <printOptions/>
  <pageMargins left="0.75" right="0.75" top="0.24" bottom="0.2" header="0.17" footer="0.1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2013-11-15T14:02:29Z</cp:lastPrinted>
  <dcterms:created xsi:type="dcterms:W3CDTF">2008-10-05T15:21:12Z</dcterms:created>
  <dcterms:modified xsi:type="dcterms:W3CDTF">2013-11-15T14:03:19Z</dcterms:modified>
  <cp:category/>
  <cp:version/>
  <cp:contentType/>
  <cp:contentStatus/>
</cp:coreProperties>
</file>