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210" tabRatio="874" activeTab="13"/>
  </bookViews>
  <sheets>
    <sheet name="1 Plánovanie, kontrola" sheetId="1" r:id="rId1"/>
    <sheet name="2 Propagácia a marketing" sheetId="2" r:id="rId2"/>
    <sheet name="3 Interné služby" sheetId="3" r:id="rId3"/>
    <sheet name="4 Služby obč." sheetId="4" r:id="rId4"/>
    <sheet name="5 Bezpečnosť" sheetId="5" r:id="rId5"/>
    <sheet name=" 6 Odpadové hospodárstvo" sheetId="6" r:id="rId6"/>
    <sheet name="7 Komunikácie" sheetId="7" r:id="rId7"/>
    <sheet name="8 Vzdelávanie-rozpočet €" sheetId="8" r:id="rId8"/>
    <sheet name="8 Vzdelávanie-čerpanie" sheetId="9" r:id="rId9"/>
    <sheet name="9 Kultúra a šport" sheetId="10" r:id="rId10"/>
    <sheet name="10 Prostredie pre život" sheetId="11" r:id="rId11"/>
    <sheet name="11 Soc. a zdrav. služby" sheetId="12" r:id="rId12"/>
    <sheet name="12 Administratíva" sheetId="13" r:id="rId13"/>
    <sheet name="Schválený rozpočet na r. 2012" sheetId="14" r:id="rId14"/>
  </sheets>
  <definedNames>
    <definedName name="_xlnm.Print_Titles" localSheetId="12">'12 Administratíva'!$4:$8</definedName>
    <definedName name="_xlnm.Print_Titles" localSheetId="6">'7 Komunikácie'!$2:$6</definedName>
    <definedName name="_xlnm.Print_Titles" localSheetId="8">'8 Vzdelávanie-čerpanie'!$3:$7</definedName>
  </definedNames>
  <calcPr fullCalcOnLoad="1"/>
</workbook>
</file>

<file path=xl/sharedStrings.xml><?xml version="1.0" encoding="utf-8"?>
<sst xmlns="http://schemas.openxmlformats.org/spreadsheetml/2006/main" count="1562" uniqueCount="359">
  <si>
    <t>PROGRAM 9:  VZDELÁVANIE</t>
  </si>
  <si>
    <t>Rozpočet na rok 2008</t>
  </si>
  <si>
    <t>Bežné výdavky</t>
  </si>
  <si>
    <t>Kapitálové výdavky</t>
  </si>
  <si>
    <t>Akti-</t>
  </si>
  <si>
    <t>funkčná</t>
  </si>
  <si>
    <t>ekonomická klasifikácia</t>
  </si>
  <si>
    <t>vita</t>
  </si>
  <si>
    <t>klasifik.</t>
  </si>
  <si>
    <t>ukazovateľ</t>
  </si>
  <si>
    <t>spolu</t>
  </si>
  <si>
    <t>09.1.1.1.</t>
  </si>
  <si>
    <t>1</t>
  </si>
  <si>
    <t xml:space="preserve"> - tovary a služby</t>
  </si>
  <si>
    <t xml:space="preserve"> - materiálno-technické vybavenie</t>
  </si>
  <si>
    <t xml:space="preserve"> - prevádzka tepelného zdroja + drobné opravy</t>
  </si>
  <si>
    <t xml:space="preserve"> - rekonštrukcia sociálnych zariadení</t>
  </si>
  <si>
    <t>2</t>
  </si>
  <si>
    <t>MŠ Švermova,       z toho:</t>
  </si>
  <si>
    <t>3</t>
  </si>
  <si>
    <t>MŠ Legionárska,    z toho:</t>
  </si>
  <si>
    <t xml:space="preserve"> - rekonštrukcia asfaltového ihriska a plôch</t>
  </si>
  <si>
    <t xml:space="preserve"> - dataprojektory</t>
  </si>
  <si>
    <t>4</t>
  </si>
  <si>
    <t>MŠ Považská,      z toho:</t>
  </si>
  <si>
    <t>5</t>
  </si>
  <si>
    <t>MŠ M.Turkovej,    z toho:</t>
  </si>
  <si>
    <t>6</t>
  </si>
  <si>
    <t>MŠ Soblahovská,    z toho:</t>
  </si>
  <si>
    <t>7</t>
  </si>
  <si>
    <t>MŠ Šmidkeho,     z toho:</t>
  </si>
  <si>
    <t>8</t>
  </si>
  <si>
    <t>MŠ Šafárikova,     z toho:</t>
  </si>
  <si>
    <t>9</t>
  </si>
  <si>
    <t>MŠ J.Halašu,      z toho:</t>
  </si>
  <si>
    <t xml:space="preserve"> - stavebno-statické riešenie sadania budovy</t>
  </si>
  <si>
    <t>10</t>
  </si>
  <si>
    <t>MŠ Stromová,      z toho:</t>
  </si>
  <si>
    <t>11</t>
  </si>
  <si>
    <t>MŠ Opatovská,      z toho:</t>
  </si>
  <si>
    <t xml:space="preserve"> - úhrada energií za prenájom</t>
  </si>
  <si>
    <t>12</t>
  </si>
  <si>
    <t>MŠ Kubranská,      z toho:</t>
  </si>
  <si>
    <t>13</t>
  </si>
  <si>
    <t>MŠ Medňanského,   z toho:</t>
  </si>
  <si>
    <t>14</t>
  </si>
  <si>
    <t>MŠ Pri Parku,      z toho:</t>
  </si>
  <si>
    <t>15</t>
  </si>
  <si>
    <t>MŠ Niva,             z toho:</t>
  </si>
  <si>
    <t>16</t>
  </si>
  <si>
    <t>MŠ 28.októbra,      z toho:</t>
  </si>
  <si>
    <t>17</t>
  </si>
  <si>
    <t>MŠ Na Dolinách,      z toho:</t>
  </si>
  <si>
    <t>Neštátne školské zariadenia</t>
  </si>
  <si>
    <t>Mgr.Lenka Valachová-LINGUAL-súkromná MŠ</t>
  </si>
  <si>
    <t>Mgr.Jana Masariková - súkromná MŠ</t>
  </si>
  <si>
    <t>09.1.2.1.</t>
  </si>
  <si>
    <t xml:space="preserve"> - poistenie budov</t>
  </si>
  <si>
    <t xml:space="preserve"> - vzdelávacie poukazy</t>
  </si>
  <si>
    <t>Školy a školské zariadenia s p.s.</t>
  </si>
  <si>
    <t>ZŠ Novomeského,       z toho:</t>
  </si>
  <si>
    <t xml:space="preserve"> - príjmy</t>
  </si>
  <si>
    <t xml:space="preserve"> - asistent učiteľa</t>
  </si>
  <si>
    <t xml:space="preserve"> - plaváreň ZŠ Novomeského</t>
  </si>
  <si>
    <t xml:space="preserve"> - rekonštrukcie telocvične-palubovka</t>
  </si>
  <si>
    <t xml:space="preserve"> - údržba športového areálu</t>
  </si>
  <si>
    <t xml:space="preserve"> - interaktívne tabule</t>
  </si>
  <si>
    <t>ZŠ Hodžova,       z toho:</t>
  </si>
  <si>
    <t xml:space="preserve"> - dotácia - doprava žiakov</t>
  </si>
  <si>
    <t xml:space="preserve"> - prenájom športového zariadenia</t>
  </si>
  <si>
    <t xml:space="preserve"> - rekonštrukcia telocvične - palubovka</t>
  </si>
  <si>
    <t xml:space="preserve"> - výstavba soc.zariadení - šport.areál</t>
  </si>
  <si>
    <t>ZŠ Dlhé Hony,       z toho:</t>
  </si>
  <si>
    <t xml:space="preserve"> - rekonštrukcia strechy</t>
  </si>
  <si>
    <t>ZŠ Veľkomoravská,       z toho:</t>
  </si>
  <si>
    <t>ZŠ Kubranská,       z toho:</t>
  </si>
  <si>
    <t>ZŠ Na Dolinách,       z toho:</t>
  </si>
  <si>
    <t xml:space="preserve"> - činnosť športového učiteľa "futbal"</t>
  </si>
  <si>
    <t xml:space="preserve"> - energie Detské mestečko</t>
  </si>
  <si>
    <t xml:space="preserve"> - vystierkovanie a maľovanie chodieb</t>
  </si>
  <si>
    <t>ZŠ P.Bezruča,       z toho:</t>
  </si>
  <si>
    <t>ZŠ Východná,       z toho:</t>
  </si>
  <si>
    <t xml:space="preserve"> - rekonštrukcia strechy </t>
  </si>
  <si>
    <t xml:space="preserve"> - odmeňovanie žiakov,učiteľov,knihy pre prvákov</t>
  </si>
  <si>
    <t xml:space="preserve"> - ESF - Moja životná cesta</t>
  </si>
  <si>
    <t>04.3.6.</t>
  </si>
  <si>
    <t>Energia iná ako elektrická</t>
  </si>
  <si>
    <t>Vybudovanie a rekonštrukcia tepelných zdrojov</t>
  </si>
  <si>
    <t>ZŠ Na Dolinách - výstavba plynovej kotolne</t>
  </si>
  <si>
    <t>Vzdelávacie aktivity voľno-časové</t>
  </si>
  <si>
    <t>09.5.0.1.</t>
  </si>
  <si>
    <t>ŠZMT m.r.o.-zariadenia pre záujm.vzdel.</t>
  </si>
  <si>
    <t>ŠKD Potočná</t>
  </si>
  <si>
    <t>PROGRAM 8:  VZDELÁVANIE</t>
  </si>
  <si>
    <t>PROGRAM 8:     Vzdelávanie</t>
  </si>
  <si>
    <t>Pod</t>
  </si>
  <si>
    <t>gram</t>
  </si>
  <si>
    <t>prog</t>
  </si>
  <si>
    <t>8.1.</t>
  </si>
  <si>
    <t xml:space="preserve"> 8.2.</t>
  </si>
  <si>
    <t xml:space="preserve"> 8.2.1</t>
  </si>
  <si>
    <t xml:space="preserve"> 8.1.1.</t>
  </si>
  <si>
    <t>Základné vzdelanie</t>
  </si>
  <si>
    <t xml:space="preserve"> 8.2.2</t>
  </si>
  <si>
    <t>Školská jedáleň</t>
  </si>
  <si>
    <t xml:space="preserve"> 8.2.3.</t>
  </si>
  <si>
    <t>Školský klub detí</t>
  </si>
  <si>
    <t xml:space="preserve"> 8.3.</t>
  </si>
  <si>
    <t>Zariadenia pre záujmové vzdelávanie</t>
  </si>
  <si>
    <t xml:space="preserve"> 8.3.1</t>
  </si>
  <si>
    <t xml:space="preserve"> 8.3.2.</t>
  </si>
  <si>
    <t xml:space="preserve"> 8.3.3.</t>
  </si>
  <si>
    <t>Telocvičňa</t>
  </si>
  <si>
    <t xml:space="preserve"> 8.4.</t>
  </si>
  <si>
    <t xml:space="preserve"> 8.5. </t>
  </si>
  <si>
    <t xml:space="preserve"> 8.5.1</t>
  </si>
  <si>
    <t>PROGRAM 6:  Odpadové hospodárstvo</t>
  </si>
  <si>
    <t>PROGRAM 6:     Odpadové hospodárstvo</t>
  </si>
  <si>
    <t>Odvoz odpadu</t>
  </si>
  <si>
    <t>6.2</t>
  </si>
  <si>
    <t>6.3</t>
  </si>
  <si>
    <t>6.4</t>
  </si>
  <si>
    <t>0510</t>
  </si>
  <si>
    <t>6.1</t>
  </si>
  <si>
    <t xml:space="preserve"> </t>
  </si>
  <si>
    <t>Technické prostriedky-  koše,vrecia,smetné nádoby</t>
  </si>
  <si>
    <t>PROGRAM 5:    Bezpečnosť</t>
  </si>
  <si>
    <t>5.1</t>
  </si>
  <si>
    <t>0220</t>
  </si>
  <si>
    <t>0320</t>
  </si>
  <si>
    <t>Civilná ochrana</t>
  </si>
  <si>
    <t>5.2</t>
  </si>
  <si>
    <t>Požiarna ochrana</t>
  </si>
  <si>
    <t>5.3</t>
  </si>
  <si>
    <t>0640</t>
  </si>
  <si>
    <t>Verejné osvetlenie</t>
  </si>
  <si>
    <t>PROGRAM 4:    Služby občanom</t>
  </si>
  <si>
    <t>4.1</t>
  </si>
  <si>
    <t>4.2</t>
  </si>
  <si>
    <t>4.3</t>
  </si>
  <si>
    <t>Činnosť matriky</t>
  </si>
  <si>
    <t>Evidencia obyvateľstva</t>
  </si>
  <si>
    <t>Stavebný úrad</t>
  </si>
  <si>
    <t>4.4</t>
  </si>
  <si>
    <t>Obecná knižnica</t>
  </si>
  <si>
    <t>4.5</t>
  </si>
  <si>
    <t>4.6</t>
  </si>
  <si>
    <t>Rekonštrukcia oplotenia cintorína,budovy, odpad.jamy</t>
  </si>
  <si>
    <t>0610</t>
  </si>
  <si>
    <t>0133</t>
  </si>
  <si>
    <t>08205</t>
  </si>
  <si>
    <t>0840</t>
  </si>
  <si>
    <t>PROGRAM 3:    Interné služby</t>
  </si>
  <si>
    <t>3.1</t>
  </si>
  <si>
    <t>3.2</t>
  </si>
  <si>
    <t>3.3</t>
  </si>
  <si>
    <t>Právne služby</t>
  </si>
  <si>
    <t>Obecný informačný systém/hardware, software, kopírky</t>
  </si>
  <si>
    <t>3.4</t>
  </si>
  <si>
    <t>Vzdelávanie zamestnancov</t>
  </si>
  <si>
    <t>3.5</t>
  </si>
  <si>
    <t>Správa, údržba  a  evidencia majetku obce, poistné</t>
  </si>
  <si>
    <t xml:space="preserve">PROGRAM 2:   Propagácia a marketing </t>
  </si>
  <si>
    <t>2.1</t>
  </si>
  <si>
    <t>0112</t>
  </si>
  <si>
    <t>01116</t>
  </si>
  <si>
    <t>0950</t>
  </si>
  <si>
    <t>0160</t>
  </si>
  <si>
    <t>Propagácia obce</t>
  </si>
  <si>
    <t>2.2</t>
  </si>
  <si>
    <t>2.2.1</t>
  </si>
  <si>
    <t>2.2.2</t>
  </si>
  <si>
    <t>2.3</t>
  </si>
  <si>
    <t>Informačný systém</t>
  </si>
  <si>
    <t>Miestny rozhlas</t>
  </si>
  <si>
    <t>Medzinárodná spolupráca miest a obcí</t>
  </si>
  <si>
    <t xml:space="preserve">PROGRAM 1:   Plánovanie, kontrola, manažment  </t>
  </si>
  <si>
    <t>1.1</t>
  </si>
  <si>
    <t>Plánovanie</t>
  </si>
  <si>
    <t>1.1.1</t>
  </si>
  <si>
    <t>Uzemné plánovanie</t>
  </si>
  <si>
    <t>1.2</t>
  </si>
  <si>
    <t>Finančná a rozpočtová oblasť</t>
  </si>
  <si>
    <t>1.2.1</t>
  </si>
  <si>
    <t>Kontrolna činnosť</t>
  </si>
  <si>
    <t>1.2.2</t>
  </si>
  <si>
    <t>Finančný audit</t>
  </si>
  <si>
    <t>1.2.3</t>
  </si>
  <si>
    <t>Bankové poplatky</t>
  </si>
  <si>
    <t>1.2.4</t>
  </si>
  <si>
    <t xml:space="preserve">Sociálny fond, </t>
  </si>
  <si>
    <t>1.2.5</t>
  </si>
  <si>
    <t xml:space="preserve">Zasadnutia orgánov obce </t>
  </si>
  <si>
    <t>1.3</t>
  </si>
  <si>
    <t>Členstvo v samosprávnych organizáciách a združeniach</t>
  </si>
  <si>
    <t>0830</t>
  </si>
  <si>
    <t xml:space="preserve"> - energie </t>
  </si>
  <si>
    <t xml:space="preserve">Základná škola Lisková </t>
  </si>
  <si>
    <t>ZŠ</t>
  </si>
  <si>
    <t xml:space="preserve">Materská škola, školská jedáleň , ŠKD </t>
  </si>
  <si>
    <t>Materská  škola</t>
  </si>
  <si>
    <t>MŠ z toho:</t>
  </si>
  <si>
    <t>09.601.</t>
  </si>
  <si>
    <t xml:space="preserve"> -energie </t>
  </si>
  <si>
    <t>8.6</t>
  </si>
  <si>
    <t>Dotácie obce na školstvo</t>
  </si>
  <si>
    <t xml:space="preserve">Vzdelávacie poukazy  </t>
  </si>
  <si>
    <t>8.6.1</t>
  </si>
  <si>
    <t>Akcie ZŠ,MŠ</t>
  </si>
  <si>
    <t>Prenájom dielní v cirkevnej škole</t>
  </si>
  <si>
    <t>10.2</t>
  </si>
  <si>
    <t>PROGRAM 12:  Administratíva</t>
  </si>
  <si>
    <t>PROGRAM 12:     Administratíva</t>
  </si>
  <si>
    <t>12.1.</t>
  </si>
  <si>
    <t xml:space="preserve">Podporná činnosť - správa obce </t>
  </si>
  <si>
    <t xml:space="preserve"> : z toho</t>
  </si>
  <si>
    <t xml:space="preserve"> - Cestovné, energie ,telefón </t>
  </si>
  <si>
    <t xml:space="preserve"> - Kancelárske potreby,knihy,časopisy</t>
  </si>
  <si>
    <t xml:space="preserve"> - reprezentačné </t>
  </si>
  <si>
    <t xml:space="preserve"> - dopravné</t>
  </si>
  <si>
    <t xml:space="preserve"> - stravné zamestnancov</t>
  </si>
  <si>
    <t xml:space="preserve"> - náhrada PN </t>
  </si>
  <si>
    <t>Odvoz a uloženie odpadu -OZO</t>
  </si>
  <si>
    <t>09121</t>
  </si>
  <si>
    <t>Dotácie spolu:</t>
  </si>
  <si>
    <t xml:space="preserve"> -vzdelávacie poukazy , materiálno-technické vybavenie</t>
  </si>
  <si>
    <t xml:space="preserve"> - vzdelávacie poukazy , mzdy a odvody</t>
  </si>
  <si>
    <t>09.1.2.1</t>
  </si>
  <si>
    <t>09.5.0.</t>
  </si>
  <si>
    <t xml:space="preserve">Základná umelecká škola  pri MŠ  </t>
  </si>
  <si>
    <t xml:space="preserve">Základná umelecká škola  pri ZŠ  </t>
  </si>
  <si>
    <t xml:space="preserve">PROGRAM 5:  Bezpečnosť </t>
  </si>
  <si>
    <t xml:space="preserve">PROGRAM 4:  Služby občanom  </t>
  </si>
  <si>
    <t xml:space="preserve">PROGRAM 3:  Interné služby   </t>
  </si>
  <si>
    <t xml:space="preserve">PROGRAM  2:  Propagácia a marketing   </t>
  </si>
  <si>
    <t xml:space="preserve">PROGRAM 1:  Plánovanie,kontrola, managment   </t>
  </si>
  <si>
    <t>Program</t>
  </si>
  <si>
    <t>Propagácia a marketing</t>
  </si>
  <si>
    <t>Plánovanie,kontrola,managment</t>
  </si>
  <si>
    <t>Interné služby</t>
  </si>
  <si>
    <t>Služby občanom</t>
  </si>
  <si>
    <t>Bezpečnosť</t>
  </si>
  <si>
    <t>Odpadové hospodárstvo</t>
  </si>
  <si>
    <t>Komunikácia a verejné priestranstvá</t>
  </si>
  <si>
    <t>Kultúra a šport</t>
  </si>
  <si>
    <t>Prostredie pre život</t>
  </si>
  <si>
    <t>Sociálne služby a zdravotné služby</t>
  </si>
  <si>
    <t>Administratíva</t>
  </si>
  <si>
    <t>Programová štruktúra obce Lisková</t>
  </si>
  <si>
    <t>BV</t>
  </si>
  <si>
    <t>KV</t>
  </si>
  <si>
    <t>Spolu:</t>
  </si>
  <si>
    <t>PROGRAM 7: Komunikácie a verejné priestranstvá</t>
  </si>
  <si>
    <t>PROGRAM 9: Kultúra a šport</t>
  </si>
  <si>
    <t>PROGRAM 10: Prostredie pre život</t>
  </si>
  <si>
    <t>PROGRAM 11: Sociálne a zdravotné služby</t>
  </si>
  <si>
    <t>7.1</t>
  </si>
  <si>
    <t>7.1.1</t>
  </si>
  <si>
    <t>7.1.2</t>
  </si>
  <si>
    <t>7.1.3</t>
  </si>
  <si>
    <t>7.1.4</t>
  </si>
  <si>
    <t>Správa a údržba ciest a chodníkov</t>
  </si>
  <si>
    <t>7.2</t>
  </si>
  <si>
    <t>04.5.1.3</t>
  </si>
  <si>
    <t>Letná údržba</t>
  </si>
  <si>
    <t>Zimná údržba</t>
  </si>
  <si>
    <t>Dopravné značenia</t>
  </si>
  <si>
    <t>Rekonštrukcia chodníkov,obecných komun. a parkovísk</t>
  </si>
  <si>
    <t xml:space="preserve">PROGRAM 9:   Kultúra a šport  </t>
  </si>
  <si>
    <t>9.1</t>
  </si>
  <si>
    <t>9.2</t>
  </si>
  <si>
    <t>9.3</t>
  </si>
  <si>
    <t>9.4</t>
  </si>
  <si>
    <t>9.4.1</t>
  </si>
  <si>
    <t>9.4.2</t>
  </si>
  <si>
    <t>08.2.0.9</t>
  </si>
  <si>
    <t>08.10</t>
  </si>
  <si>
    <t>Dotácie pre organizácie na kultúru a šport</t>
  </si>
  <si>
    <t xml:space="preserve">PROGRAM 10:    Prostredie pre život </t>
  </si>
  <si>
    <t>10.1</t>
  </si>
  <si>
    <t>10.3</t>
  </si>
  <si>
    <t>10.4</t>
  </si>
  <si>
    <t>05.4.0</t>
  </si>
  <si>
    <t>Verejná zeleň</t>
  </si>
  <si>
    <t xml:space="preserve">PROGRAM 11:    Sociálne a zdravotné  služby </t>
  </si>
  <si>
    <t>11.1</t>
  </si>
  <si>
    <t>11.2</t>
  </si>
  <si>
    <t>11.3</t>
  </si>
  <si>
    <t>11.4</t>
  </si>
  <si>
    <t>10.2.0.2</t>
  </si>
  <si>
    <t>Jednorázová soc. výpomoc</t>
  </si>
  <si>
    <t>Zdravotníctvo</t>
  </si>
  <si>
    <t>Rodina a deti - príspevok novonarodencom</t>
  </si>
  <si>
    <t>v €</t>
  </si>
  <si>
    <t>Opatrovateľská služba</t>
  </si>
  <si>
    <t>11.5</t>
  </si>
  <si>
    <t xml:space="preserve">Podpora športových podujatí </t>
  </si>
  <si>
    <t>Dotácia pre OŠK</t>
  </si>
  <si>
    <t xml:space="preserve">Dotácia pre ostatné organizácie v obci  </t>
  </si>
  <si>
    <t xml:space="preserve">Dotácia na MŠ - predškolská výchova </t>
  </si>
  <si>
    <t xml:space="preserve">Dotácia na  stravu, štipendium, školské pomôcky </t>
  </si>
  <si>
    <t>Chodník Nižný koniec</t>
  </si>
  <si>
    <t>Cint. služby, dom smútku,údržba sakrálnych stavieb</t>
  </si>
  <si>
    <t>Likvidácia nelegálnych skládok,úprava terénu,nájom PD</t>
  </si>
  <si>
    <t>Dotácia na cirkev</t>
  </si>
  <si>
    <t>Pieskoviská a ihriská, Viacúčelové ihrisko pri ZŠ</t>
  </si>
  <si>
    <t xml:space="preserve"> - Odstupné a PN   </t>
  </si>
  <si>
    <t>Dotácie  HN, dotácia MŠ</t>
  </si>
  <si>
    <t xml:space="preserve">  </t>
  </si>
  <si>
    <t>z toho:</t>
  </si>
  <si>
    <t xml:space="preserve">   Mzdy,  odvody </t>
  </si>
  <si>
    <t xml:space="preserve">Výdavková časť - obec  </t>
  </si>
  <si>
    <t>Výstavba komunikácie a inž.sietí- plyn- Vyšné Záhumnie</t>
  </si>
  <si>
    <t>7.4.</t>
  </si>
  <si>
    <t>7.5.</t>
  </si>
  <si>
    <t xml:space="preserve">Chodník Nižný koniec-Vyšný koniec-prepojenie </t>
  </si>
  <si>
    <t>9.4.3.</t>
  </si>
  <si>
    <t>x</t>
  </si>
  <si>
    <t xml:space="preserve"> - energie ÚR č.2  + 2 195</t>
  </si>
  <si>
    <t xml:space="preserve"> - energie ÚR č.2  + 2 196</t>
  </si>
  <si>
    <t>Výmena okien v MŠ Lisková</t>
  </si>
  <si>
    <t>Odstránenie havárijného stavu v MŠ- voda,elektrika</t>
  </si>
  <si>
    <t>Odstr.havárijného stavu v MŠ- voda,elektrika-  dodatok</t>
  </si>
  <si>
    <t>Ostatné náklady pri oprave MŠ - maľovka,mur.práce,materiál</t>
  </si>
  <si>
    <t xml:space="preserve"> 8.5.2</t>
  </si>
  <si>
    <t xml:space="preserve"> 8.5.3</t>
  </si>
  <si>
    <t xml:space="preserve"> 8.5.4</t>
  </si>
  <si>
    <t xml:space="preserve"> 8.5.5</t>
  </si>
  <si>
    <t xml:space="preserve">Bežné výdavky obce na opravu MŠ a oplotenie pri ZŠ </t>
  </si>
  <si>
    <t>Oplotenie ZŠ, ochranné siete na viacúčelové ihrisko</t>
  </si>
  <si>
    <t>ÚR č.2</t>
  </si>
  <si>
    <t>Dotácia  na aktivačnú činnosť ÚR č.2</t>
  </si>
  <si>
    <t>Dotácia pre sociálne znevýhodnené deti ÚR.č.2</t>
  </si>
  <si>
    <t xml:space="preserve">Zlepšenie kvality ovzdušia-ochrana prírody - </t>
  </si>
  <si>
    <t xml:space="preserve"> - Cestovné, energie ,telefón RO č.2   4 000</t>
  </si>
  <si>
    <t xml:space="preserve">Program podpory a ochrany mládeže RO č.2/  1 417 </t>
  </si>
  <si>
    <t>Nadstavba manzardovej strechy budovy Športklubu po živelnej udalosti +hromozvod RO č.2</t>
  </si>
  <si>
    <t xml:space="preserve"> 2012</t>
  </si>
  <si>
    <t>Voľby do NRSR 2012</t>
  </si>
  <si>
    <t xml:space="preserve">Verejnoprospešné - akt. Práce </t>
  </si>
  <si>
    <t xml:space="preserve"> energie</t>
  </si>
  <si>
    <t>Podpora kultúrnych podujatí + nájom CŠ</t>
  </si>
  <si>
    <t xml:space="preserve">Web stránka obce, doména, </t>
  </si>
  <si>
    <t xml:space="preserve">Bežné výdavky obce na  oplotenie pri ZŠ </t>
  </si>
  <si>
    <t xml:space="preserve">Oplotenie ZŠ,  </t>
  </si>
  <si>
    <t>Oplotenie viacúčelového ihriska, ochranné siete</t>
  </si>
  <si>
    <t>9.4.4.</t>
  </si>
  <si>
    <t>Kultúrny dom</t>
  </si>
  <si>
    <t xml:space="preserve">/Fumo-multikára nadstavby,radlica, posýpací mech. </t>
  </si>
  <si>
    <t xml:space="preserve">Náramky pre osamelých občanov </t>
  </si>
  <si>
    <t xml:space="preserve">Vzdelávanie   </t>
  </si>
  <si>
    <t>Protipovodňové opatr.- potok. Salaj-prietok</t>
  </si>
  <si>
    <t>Materská škola, školská jedáleň , ŠKD - OK a Vlast.príjmy/155 667 + 16 694/</t>
  </si>
  <si>
    <t>Soc.starostlivosť o dôchodcov, ival.vozíky</t>
  </si>
  <si>
    <t>zo dňa: 12.12.2011</t>
  </si>
  <si>
    <t>Schválený  rozpočet  na  r. 2012</t>
  </si>
  <si>
    <t xml:space="preserve">     Rozpočet   na rok 2012  </t>
  </si>
  <si>
    <t xml:space="preserve"> Rozpočet  na rok 2012</t>
  </si>
  <si>
    <r>
      <t>Programový rozpočet na rok 2012  bol</t>
    </r>
    <r>
      <rPr>
        <b/>
        <sz val="10"/>
        <rFont val="Arial"/>
        <family val="2"/>
      </rPr>
      <t xml:space="preserve"> schválený </t>
    </r>
    <r>
      <rPr>
        <sz val="10"/>
        <rFont val="Arial"/>
        <family val="2"/>
      </rPr>
      <t xml:space="preserve"> uznesením OZ č.160/A/2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zo dňa: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</si>
</sst>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5"/>
      <color indexed="12"/>
      <name val="Tahoma"/>
      <family val="2"/>
    </font>
    <font>
      <sz val="10"/>
      <color indexed="8"/>
      <name val="Arial"/>
      <family val="0"/>
    </font>
    <font>
      <b/>
      <sz val="9"/>
      <name val="Arial CE"/>
      <family val="0"/>
    </font>
    <font>
      <sz val="8"/>
      <color indexed="8"/>
      <name val="Arial"/>
      <family val="0"/>
    </font>
    <font>
      <b/>
      <i/>
      <sz val="14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i/>
      <sz val="12"/>
      <color indexed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b/>
      <i/>
      <sz val="8"/>
      <name val="Arial CE"/>
      <family val="2"/>
    </font>
    <font>
      <b/>
      <sz val="8"/>
      <name val="Arial CE"/>
      <family val="2"/>
    </font>
    <font>
      <b/>
      <i/>
      <sz val="8"/>
      <color indexed="8"/>
      <name val="Arial CE"/>
      <family val="0"/>
    </font>
    <font>
      <sz val="9"/>
      <name val="Arial CE"/>
      <family val="0"/>
    </font>
    <font>
      <b/>
      <sz val="15"/>
      <color indexed="17"/>
      <name val="Tahoma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16"/>
      <name val="Arial"/>
      <family val="0"/>
    </font>
    <font>
      <sz val="16"/>
      <name val="Arial Black"/>
      <family val="2"/>
    </font>
    <font>
      <b/>
      <sz val="16"/>
      <name val="Arial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0"/>
    </font>
    <font>
      <b/>
      <i/>
      <sz val="16"/>
      <name val="Arial"/>
      <family val="2"/>
    </font>
    <font>
      <b/>
      <i/>
      <sz val="12"/>
      <name val="Arial"/>
      <family val="2"/>
    </font>
    <font>
      <i/>
      <sz val="10"/>
      <name val="Arial CE"/>
      <family val="0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21" borderId="5" applyNumberFormat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Alignment="1">
      <alignment/>
    </xf>
    <xf numFmtId="49" fontId="4" fillId="23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17" fillId="22" borderId="12" xfId="0" applyNumberFormat="1" applyFont="1" applyFill="1" applyBorder="1" applyAlignment="1">
      <alignment/>
    </xf>
    <xf numFmtId="3" fontId="17" fillId="22" borderId="13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22" borderId="14" xfId="0" applyNumberFormat="1" applyFont="1" applyFill="1" applyBorder="1" applyAlignment="1">
      <alignment horizontal="right"/>
    </xf>
    <xf numFmtId="49" fontId="13" fillId="0" borderId="12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6" fillId="24" borderId="14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 horizontal="right"/>
    </xf>
    <xf numFmtId="3" fontId="16" fillId="24" borderId="16" xfId="0" applyNumberFormat="1" applyFont="1" applyFill="1" applyBorder="1" applyAlignment="1">
      <alignment/>
    </xf>
    <xf numFmtId="3" fontId="16" fillId="2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24" borderId="0" xfId="0" applyNumberFormat="1" applyFont="1" applyFill="1" applyBorder="1" applyAlignment="1">
      <alignment/>
    </xf>
    <xf numFmtId="3" fontId="16" fillId="24" borderId="17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horizontal="right"/>
    </xf>
    <xf numFmtId="3" fontId="13" fillId="24" borderId="12" xfId="0" applyNumberFormat="1" applyFont="1" applyFill="1" applyBorder="1" applyAlignment="1">
      <alignment horizontal="right"/>
    </xf>
    <xf numFmtId="3" fontId="16" fillId="24" borderId="19" xfId="0" applyNumberFormat="1" applyFont="1" applyFill="1" applyBorder="1" applyAlignment="1">
      <alignment/>
    </xf>
    <xf numFmtId="3" fontId="16" fillId="24" borderId="2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18" fillId="0" borderId="12" xfId="0" applyNumberFormat="1" applyFont="1" applyFill="1" applyBorder="1" applyAlignment="1">
      <alignment horizontal="right"/>
    </xf>
    <xf numFmtId="3" fontId="18" fillId="0" borderId="13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11" xfId="0" applyNumberFormat="1" applyFont="1" applyFill="1" applyBorder="1" applyAlignment="1">
      <alignment horizontal="right"/>
    </xf>
    <xf numFmtId="3" fontId="17" fillId="0" borderId="12" xfId="0" applyNumberFormat="1" applyFont="1" applyFill="1" applyBorder="1" applyAlignment="1">
      <alignment horizontal="right"/>
    </xf>
    <xf numFmtId="3" fontId="17" fillId="22" borderId="11" xfId="0" applyNumberFormat="1" applyFont="1" applyFill="1" applyBorder="1" applyAlignment="1">
      <alignment/>
    </xf>
    <xf numFmtId="3" fontId="17" fillId="22" borderId="19" xfId="0" applyNumberFormat="1" applyFont="1" applyFill="1" applyBorder="1" applyAlignment="1">
      <alignment horizontal="right"/>
    </xf>
    <xf numFmtId="49" fontId="16" fillId="0" borderId="12" xfId="0" applyNumberFormat="1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5" fillId="8" borderId="12" xfId="0" applyFont="1" applyFill="1" applyBorder="1" applyAlignment="1">
      <alignment horizontal="center"/>
    </xf>
    <xf numFmtId="3" fontId="5" fillId="8" borderId="13" xfId="0" applyNumberFormat="1" applyFont="1" applyFill="1" applyBorder="1" applyAlignment="1">
      <alignment/>
    </xf>
    <xf numFmtId="0" fontId="13" fillId="0" borderId="12" xfId="0" applyFont="1" applyBorder="1" applyAlignment="1">
      <alignment horizontal="center"/>
    </xf>
    <xf numFmtId="49" fontId="5" fillId="22" borderId="12" xfId="0" applyNumberFormat="1" applyFont="1" applyFill="1" applyBorder="1" applyAlignment="1">
      <alignment horizontal="left"/>
    </xf>
    <xf numFmtId="3" fontId="17" fillId="0" borderId="13" xfId="0" applyNumberFormat="1" applyFont="1" applyFill="1" applyBorder="1" applyAlignment="1">
      <alignment horizontal="right"/>
    </xf>
    <xf numFmtId="3" fontId="17" fillId="22" borderId="20" xfId="0" applyNumberFormat="1" applyFont="1" applyFill="1" applyBorder="1" applyAlignment="1">
      <alignment horizontal="right"/>
    </xf>
    <xf numFmtId="3" fontId="16" fillId="4" borderId="13" xfId="0" applyNumberFormat="1" applyFont="1" applyFill="1" applyBorder="1" applyAlignment="1">
      <alignment horizontal="right"/>
    </xf>
    <xf numFmtId="3" fontId="16" fillId="4" borderId="11" xfId="0" applyNumberFormat="1" applyFont="1" applyFill="1" applyBorder="1" applyAlignment="1">
      <alignment horizontal="right"/>
    </xf>
    <xf numFmtId="3" fontId="16" fillId="4" borderId="12" xfId="0" applyNumberFormat="1" applyFont="1" applyFill="1" applyBorder="1" applyAlignment="1">
      <alignment horizontal="right"/>
    </xf>
    <xf numFmtId="3" fontId="16" fillId="4" borderId="0" xfId="0" applyNumberFormat="1" applyFont="1" applyFill="1" applyBorder="1" applyAlignment="1">
      <alignment horizontal="right"/>
    </xf>
    <xf numFmtId="3" fontId="16" fillId="4" borderId="19" xfId="0" applyNumberFormat="1" applyFont="1" applyFill="1" applyBorder="1" applyAlignment="1">
      <alignment/>
    </xf>
    <xf numFmtId="3" fontId="16" fillId="4" borderId="20" xfId="0" applyNumberFormat="1" applyFont="1" applyFill="1" applyBorder="1" applyAlignment="1">
      <alignment/>
    </xf>
    <xf numFmtId="49" fontId="13" fillId="4" borderId="12" xfId="0" applyNumberFormat="1" applyFont="1" applyFill="1" applyBorder="1" applyAlignment="1">
      <alignment horizontal="center"/>
    </xf>
    <xf numFmtId="3" fontId="16" fillId="4" borderId="12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22" borderId="20" xfId="0" applyNumberFormat="1" applyFont="1" applyFill="1" applyBorder="1" applyAlignment="1">
      <alignment horizontal="right"/>
    </xf>
    <xf numFmtId="3" fontId="17" fillId="22" borderId="12" xfId="0" applyNumberFormat="1" applyFont="1" applyFill="1" applyBorder="1" applyAlignment="1">
      <alignment/>
    </xf>
    <xf numFmtId="3" fontId="17" fillId="22" borderId="13" xfId="0" applyNumberFormat="1" applyFont="1" applyFill="1" applyBorder="1" applyAlignment="1">
      <alignment/>
    </xf>
    <xf numFmtId="3" fontId="17" fillId="22" borderId="11" xfId="0" applyNumberFormat="1" applyFont="1" applyFill="1" applyBorder="1" applyAlignment="1">
      <alignment/>
    </xf>
    <xf numFmtId="3" fontId="5" fillId="8" borderId="20" xfId="0" applyNumberFormat="1" applyFont="1" applyFill="1" applyBorder="1" applyAlignment="1">
      <alignment/>
    </xf>
    <xf numFmtId="49" fontId="16" fillId="22" borderId="12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/>
    </xf>
    <xf numFmtId="3" fontId="5" fillId="8" borderId="12" xfId="0" applyNumberFormat="1" applyFont="1" applyFill="1" applyBorder="1" applyAlignment="1">
      <alignment/>
    </xf>
    <xf numFmtId="3" fontId="5" fillId="8" borderId="11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49" fontId="7" fillId="4" borderId="22" xfId="0" applyNumberFormat="1" applyFont="1" applyFill="1" applyBorder="1" applyAlignment="1">
      <alignment horizontal="center"/>
    </xf>
    <xf numFmtId="49" fontId="8" fillId="4" borderId="22" xfId="0" applyNumberFormat="1" applyFont="1" applyFill="1" applyBorder="1" applyAlignment="1">
      <alignment horizontal="center"/>
    </xf>
    <xf numFmtId="49" fontId="9" fillId="4" borderId="22" xfId="0" applyNumberFormat="1" applyFont="1" applyFill="1" applyBorder="1" applyAlignment="1">
      <alignment horizontal="center"/>
    </xf>
    <xf numFmtId="0" fontId="9" fillId="4" borderId="23" xfId="0" applyFont="1" applyFill="1" applyBorder="1" applyAlignment="1">
      <alignment/>
    </xf>
    <xf numFmtId="0" fontId="6" fillId="4" borderId="15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49" fontId="9" fillId="4" borderId="24" xfId="0" applyNumberFormat="1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49" fontId="9" fillId="4" borderId="26" xfId="0" applyNumberFormat="1" applyFont="1" applyFill="1" applyBorder="1" applyAlignment="1">
      <alignment horizontal="center"/>
    </xf>
    <xf numFmtId="49" fontId="9" fillId="4" borderId="0" xfId="0" applyNumberFormat="1" applyFont="1" applyFill="1" applyBorder="1" applyAlignment="1">
      <alignment horizontal="center"/>
    </xf>
    <xf numFmtId="0" fontId="9" fillId="4" borderId="27" xfId="0" applyFont="1" applyFill="1" applyBorder="1" applyAlignment="1">
      <alignment/>
    </xf>
    <xf numFmtId="0" fontId="6" fillId="4" borderId="28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49" fontId="9" fillId="4" borderId="29" xfId="0" applyNumberFormat="1" applyFont="1" applyFill="1" applyBorder="1" applyAlignment="1">
      <alignment horizontal="center"/>
    </xf>
    <xf numFmtId="49" fontId="9" fillId="4" borderId="30" xfId="0" applyNumberFormat="1" applyFont="1" applyFill="1" applyBorder="1" applyAlignment="1">
      <alignment horizontal="center"/>
    </xf>
    <xf numFmtId="0" fontId="9" fillId="4" borderId="31" xfId="0" applyFont="1" applyFill="1" applyBorder="1" applyAlignment="1">
      <alignment/>
    </xf>
    <xf numFmtId="49" fontId="4" fillId="4" borderId="32" xfId="0" applyNumberFormat="1" applyFont="1" applyFill="1" applyBorder="1" applyAlignment="1">
      <alignment horizontal="center"/>
    </xf>
    <xf numFmtId="49" fontId="4" fillId="4" borderId="33" xfId="0" applyNumberFormat="1" applyFont="1" applyFill="1" applyBorder="1" applyAlignment="1">
      <alignment horizontal="center"/>
    </xf>
    <xf numFmtId="0" fontId="1" fillId="22" borderId="28" xfId="0" applyFont="1" applyFill="1" applyBorder="1" applyAlignment="1">
      <alignment horizontal="center"/>
    </xf>
    <xf numFmtId="3" fontId="14" fillId="22" borderId="34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14" fillId="7" borderId="35" xfId="0" applyNumberFormat="1" applyFont="1" applyFill="1" applyBorder="1" applyAlignment="1">
      <alignment/>
    </xf>
    <xf numFmtId="3" fontId="14" fillId="22" borderId="36" xfId="0" applyNumberFormat="1" applyFont="1" applyFill="1" applyBorder="1" applyAlignment="1">
      <alignment/>
    </xf>
    <xf numFmtId="3" fontId="16" fillId="24" borderId="12" xfId="0" applyNumberFormat="1" applyFont="1" applyFill="1" applyBorder="1" applyAlignment="1">
      <alignment horizontal="right"/>
    </xf>
    <xf numFmtId="3" fontId="13" fillId="0" borderId="37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49" fontId="4" fillId="23" borderId="11" xfId="0" applyNumberFormat="1" applyFont="1" applyFill="1" applyBorder="1" applyAlignment="1">
      <alignment horizontal="center"/>
    </xf>
    <xf numFmtId="49" fontId="4" fillId="23" borderId="12" xfId="0" applyNumberFormat="1" applyFont="1" applyFill="1" applyBorder="1" applyAlignment="1">
      <alignment horizontal="center"/>
    </xf>
    <xf numFmtId="49" fontId="4" fillId="23" borderId="13" xfId="0" applyNumberFormat="1" applyFont="1" applyFill="1" applyBorder="1" applyAlignment="1">
      <alignment horizontal="center"/>
    </xf>
    <xf numFmtId="3" fontId="18" fillId="0" borderId="37" xfId="0" applyNumberFormat="1" applyFont="1" applyFill="1" applyBorder="1" applyAlignment="1">
      <alignment horizontal="right"/>
    </xf>
    <xf numFmtId="0" fontId="11" fillId="22" borderId="36" xfId="0" applyFont="1" applyFill="1" applyBorder="1" applyAlignment="1">
      <alignment horizontal="left" vertical="center"/>
    </xf>
    <xf numFmtId="0" fontId="12" fillId="22" borderId="36" xfId="0" applyFont="1" applyFill="1" applyBorder="1" applyAlignment="1">
      <alignment vertical="center"/>
    </xf>
    <xf numFmtId="0" fontId="13" fillId="22" borderId="36" xfId="0" applyFont="1" applyFill="1" applyBorder="1" applyAlignment="1">
      <alignment/>
    </xf>
    <xf numFmtId="3" fontId="14" fillId="0" borderId="38" xfId="0" applyNumberFormat="1" applyFont="1" applyFill="1" applyBorder="1" applyAlignment="1">
      <alignment/>
    </xf>
    <xf numFmtId="0" fontId="14" fillId="8" borderId="12" xfId="0" applyFont="1" applyFill="1" applyBorder="1" applyAlignment="1">
      <alignment/>
    </xf>
    <xf numFmtId="0" fontId="13" fillId="8" borderId="12" xfId="0" applyFont="1" applyFill="1" applyBorder="1" applyAlignment="1">
      <alignment/>
    </xf>
    <xf numFmtId="3" fontId="5" fillId="8" borderId="37" xfId="0" applyNumberFormat="1" applyFont="1" applyFill="1" applyBorder="1" applyAlignment="1">
      <alignment/>
    </xf>
    <xf numFmtId="0" fontId="5" fillId="22" borderId="12" xfId="0" applyFont="1" applyFill="1" applyBorder="1" applyAlignment="1">
      <alignment/>
    </xf>
    <xf numFmtId="3" fontId="17" fillId="0" borderId="37" xfId="0" applyNumberFormat="1" applyFont="1" applyFill="1" applyBorder="1" applyAlignment="1">
      <alignment/>
    </xf>
    <xf numFmtId="0" fontId="16" fillId="24" borderId="12" xfId="0" applyFont="1" applyFill="1" applyBorder="1" applyAlignment="1">
      <alignment/>
    </xf>
    <xf numFmtId="3" fontId="16" fillId="0" borderId="37" xfId="0" applyNumberFormat="1" applyFont="1" applyFill="1" applyBorder="1" applyAlignment="1">
      <alignment horizontal="right"/>
    </xf>
    <xf numFmtId="0" fontId="13" fillId="24" borderId="12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6" fillId="23" borderId="11" xfId="0" applyFont="1" applyFill="1" applyBorder="1" applyAlignment="1">
      <alignment horizontal="center"/>
    </xf>
    <xf numFmtId="49" fontId="7" fillId="23" borderId="12" xfId="0" applyNumberFormat="1" applyFont="1" applyFill="1" applyBorder="1" applyAlignment="1">
      <alignment horizontal="center"/>
    </xf>
    <xf numFmtId="49" fontId="8" fillId="23" borderId="12" xfId="0" applyNumberFormat="1" applyFont="1" applyFill="1" applyBorder="1" applyAlignment="1">
      <alignment horizontal="center"/>
    </xf>
    <xf numFmtId="49" fontId="9" fillId="23" borderId="12" xfId="0" applyNumberFormat="1" applyFont="1" applyFill="1" applyBorder="1" applyAlignment="1">
      <alignment horizontal="center"/>
    </xf>
    <xf numFmtId="0" fontId="9" fillId="23" borderId="12" xfId="0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0" fontId="9" fillId="23" borderId="12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/>
    </xf>
    <xf numFmtId="3" fontId="17" fillId="0" borderId="37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/>
    </xf>
    <xf numFmtId="0" fontId="16" fillId="4" borderId="12" xfId="0" applyFont="1" applyFill="1" applyBorder="1" applyAlignment="1">
      <alignment/>
    </xf>
    <xf numFmtId="3" fontId="13" fillId="4" borderId="12" xfId="0" applyNumberFormat="1" applyFont="1" applyFill="1" applyBorder="1" applyAlignment="1">
      <alignment horizontal="right"/>
    </xf>
    <xf numFmtId="3" fontId="16" fillId="4" borderId="37" xfId="0" applyNumberFormat="1" applyFont="1" applyFill="1" applyBorder="1" applyAlignment="1">
      <alignment horizontal="right"/>
    </xf>
    <xf numFmtId="3" fontId="17" fillId="0" borderId="37" xfId="0" applyNumberFormat="1" applyFont="1" applyFill="1" applyBorder="1" applyAlignment="1">
      <alignment/>
    </xf>
    <xf numFmtId="3" fontId="13" fillId="0" borderId="39" xfId="0" applyNumberFormat="1" applyFont="1" applyFill="1" applyBorder="1" applyAlignment="1">
      <alignment horizontal="right"/>
    </xf>
    <xf numFmtId="0" fontId="15" fillId="4" borderId="12" xfId="0" applyFont="1" applyFill="1" applyBorder="1" applyAlignment="1">
      <alignment horizontal="center"/>
    </xf>
    <xf numFmtId="0" fontId="14" fillId="4" borderId="12" xfId="0" applyFont="1" applyFill="1" applyBorder="1" applyAlignment="1">
      <alignment/>
    </xf>
    <xf numFmtId="0" fontId="13" fillId="4" borderId="12" xfId="0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3" fontId="5" fillId="4" borderId="13" xfId="0" applyNumberFormat="1" applyFont="1" applyFill="1" applyBorder="1" applyAlignment="1">
      <alignment/>
    </xf>
    <xf numFmtId="3" fontId="5" fillId="4" borderId="17" xfId="0" applyNumberFormat="1" applyFont="1" applyFill="1" applyBorder="1" applyAlignment="1">
      <alignment/>
    </xf>
    <xf numFmtId="16" fontId="15" fillId="4" borderId="12" xfId="0" applyNumberFormat="1" applyFont="1" applyFill="1" applyBorder="1" applyAlignment="1">
      <alignment horizontal="center"/>
    </xf>
    <xf numFmtId="3" fontId="5" fillId="4" borderId="19" xfId="0" applyNumberFormat="1" applyFont="1" applyFill="1" applyBorder="1" applyAlignment="1">
      <alignment/>
    </xf>
    <xf numFmtId="0" fontId="13" fillId="4" borderId="12" xfId="0" applyFont="1" applyFill="1" applyBorder="1" applyAlignment="1">
      <alignment/>
    </xf>
    <xf numFmtId="0" fontId="0" fillId="0" borderId="12" xfId="0" applyBorder="1" applyAlignment="1">
      <alignment horizontal="center"/>
    </xf>
    <xf numFmtId="3" fontId="14" fillId="22" borderId="4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49" fontId="16" fillId="22" borderId="0" xfId="0" applyNumberFormat="1" applyFont="1" applyFill="1" applyBorder="1" applyAlignment="1">
      <alignment horizontal="center"/>
    </xf>
    <xf numFmtId="49" fontId="5" fillId="22" borderId="0" xfId="0" applyNumberFormat="1" applyFont="1" applyFill="1" applyBorder="1" applyAlignment="1">
      <alignment horizontal="left"/>
    </xf>
    <xf numFmtId="0" fontId="14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3" fontId="17" fillId="22" borderId="0" xfId="0" applyNumberFormat="1" applyFont="1" applyFill="1" applyBorder="1" applyAlignment="1">
      <alignment/>
    </xf>
    <xf numFmtId="3" fontId="17" fillId="22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6" fillId="24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3" fillId="24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24" borderId="0" xfId="0" applyNumberFormat="1" applyFont="1" applyFill="1" applyBorder="1" applyAlignment="1">
      <alignment horizontal="right"/>
    </xf>
    <xf numFmtId="3" fontId="16" fillId="24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49" fontId="4" fillId="23" borderId="0" xfId="0" applyNumberFormat="1" applyFont="1" applyFill="1" applyBorder="1" applyAlignment="1">
      <alignment horizontal="center"/>
    </xf>
    <xf numFmtId="0" fontId="6" fillId="23" borderId="0" xfId="0" applyFont="1" applyFill="1" applyBorder="1" applyAlignment="1">
      <alignment horizontal="center"/>
    </xf>
    <xf numFmtId="49" fontId="7" fillId="23" borderId="0" xfId="0" applyNumberFormat="1" applyFont="1" applyFill="1" applyBorder="1" applyAlignment="1">
      <alignment horizontal="center"/>
    </xf>
    <xf numFmtId="49" fontId="8" fillId="23" borderId="0" xfId="0" applyNumberFormat="1" applyFont="1" applyFill="1" applyBorder="1" applyAlignment="1">
      <alignment horizontal="center"/>
    </xf>
    <xf numFmtId="49" fontId="9" fillId="23" borderId="0" xfId="0" applyNumberFormat="1" applyFont="1" applyFill="1" applyBorder="1" applyAlignment="1">
      <alignment horizontal="center"/>
    </xf>
    <xf numFmtId="0" fontId="9" fillId="23" borderId="0" xfId="0" applyFont="1" applyFill="1" applyBorder="1" applyAlignment="1">
      <alignment/>
    </xf>
    <xf numFmtId="0" fontId="9" fillId="2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/>
    </xf>
    <xf numFmtId="0" fontId="5" fillId="22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6" fontId="15" fillId="4" borderId="0" xfId="0" applyNumberFormat="1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/>
    </xf>
    <xf numFmtId="3" fontId="5" fillId="8" borderId="0" xfId="0" applyNumberFormat="1" applyFont="1" applyFill="1" applyBorder="1" applyAlignment="1">
      <alignment/>
    </xf>
    <xf numFmtId="49" fontId="13" fillId="4" borderId="0" xfId="0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/>
    </xf>
    <xf numFmtId="3" fontId="16" fillId="4" borderId="0" xfId="0" applyNumberFormat="1" applyFont="1" applyFill="1" applyBorder="1" applyAlignment="1">
      <alignment/>
    </xf>
    <xf numFmtId="3" fontId="17" fillId="22" borderId="0" xfId="0" applyNumberFormat="1" applyFont="1" applyFill="1" applyBorder="1" applyAlignment="1">
      <alignment/>
    </xf>
    <xf numFmtId="3" fontId="17" fillId="22" borderId="0" xfId="0" applyNumberFormat="1" applyFont="1" applyFill="1" applyBorder="1" applyAlignment="1">
      <alignment horizontal="right"/>
    </xf>
    <xf numFmtId="0" fontId="15" fillId="8" borderId="0" xfId="0" applyFont="1" applyFill="1" applyBorder="1" applyAlignment="1">
      <alignment horizontal="center"/>
    </xf>
    <xf numFmtId="0" fontId="14" fillId="8" borderId="0" xfId="0" applyFont="1" applyFill="1" applyBorder="1" applyAlignment="1">
      <alignment/>
    </xf>
    <xf numFmtId="0" fontId="13" fillId="8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49" fontId="7" fillId="4" borderId="12" xfId="0" applyNumberFormat="1" applyFont="1" applyFill="1" applyBorder="1" applyAlignment="1">
      <alignment horizontal="center"/>
    </xf>
    <xf numFmtId="49" fontId="8" fillId="4" borderId="12" xfId="0" applyNumberFormat="1" applyFont="1" applyFill="1" applyBorder="1" applyAlignment="1">
      <alignment horizontal="center"/>
    </xf>
    <xf numFmtId="49" fontId="9" fillId="4" borderId="12" xfId="0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11" fillId="22" borderId="12" xfId="0" applyFont="1" applyFill="1" applyBorder="1" applyAlignment="1">
      <alignment horizontal="left" vertical="center"/>
    </xf>
    <xf numFmtId="0" fontId="12" fillId="22" borderId="12" xfId="0" applyFont="1" applyFill="1" applyBorder="1" applyAlignment="1">
      <alignment vertical="center"/>
    </xf>
    <xf numFmtId="0" fontId="13" fillId="22" borderId="12" xfId="0" applyFont="1" applyFill="1" applyBorder="1" applyAlignment="1">
      <alignment/>
    </xf>
    <xf numFmtId="3" fontId="14" fillId="22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4" fillId="7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17" fillId="0" borderId="12" xfId="0" applyFont="1" applyBorder="1" applyAlignment="1">
      <alignment horizontal="center"/>
    </xf>
    <xf numFmtId="0" fontId="17" fillId="4" borderId="12" xfId="0" applyFont="1" applyFill="1" applyBorder="1" applyAlignment="1">
      <alignment/>
    </xf>
    <xf numFmtId="49" fontId="16" fillId="0" borderId="12" xfId="0" applyNumberFormat="1" applyFont="1" applyFill="1" applyBorder="1" applyAlignment="1">
      <alignment horizontal="center"/>
    </xf>
    <xf numFmtId="49" fontId="16" fillId="22" borderId="12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0" fillId="0" borderId="41" xfId="0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49" fontId="16" fillId="0" borderId="42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49" fontId="7" fillId="4" borderId="0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/>
    </xf>
    <xf numFmtId="0" fontId="9" fillId="4" borderId="0" xfId="0" applyFont="1" applyFill="1" applyBorder="1" applyAlignment="1">
      <alignment horizontal="center"/>
    </xf>
    <xf numFmtId="0" fontId="1" fillId="22" borderId="0" xfId="0" applyFont="1" applyFill="1" applyBorder="1" applyAlignment="1">
      <alignment horizontal="center"/>
    </xf>
    <xf numFmtId="0" fontId="11" fillId="22" borderId="0" xfId="0" applyFont="1" applyFill="1" applyBorder="1" applyAlignment="1">
      <alignment horizontal="left" vertical="center"/>
    </xf>
    <xf numFmtId="0" fontId="12" fillId="22" borderId="0" xfId="0" applyFont="1" applyFill="1" applyBorder="1" applyAlignment="1">
      <alignment vertical="center"/>
    </xf>
    <xf numFmtId="0" fontId="13" fillId="22" borderId="0" xfId="0" applyFont="1" applyFill="1" applyBorder="1" applyAlignment="1">
      <alignment/>
    </xf>
    <xf numFmtId="3" fontId="14" fillId="22" borderId="0" xfId="0" applyNumberFormat="1" applyFont="1" applyFill="1" applyBorder="1" applyAlignment="1">
      <alignment/>
    </xf>
    <xf numFmtId="3" fontId="14" fillId="7" borderId="0" xfId="0" applyNumberFormat="1" applyFont="1" applyFill="1" applyBorder="1" applyAlignment="1">
      <alignment/>
    </xf>
    <xf numFmtId="0" fontId="15" fillId="4" borderId="0" xfId="0" applyFont="1" applyFill="1" applyBorder="1" applyAlignment="1">
      <alignment horizontal="center"/>
    </xf>
    <xf numFmtId="49" fontId="2" fillId="4" borderId="4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/>
    </xf>
    <xf numFmtId="3" fontId="14" fillId="22" borderId="44" xfId="0" applyNumberFormat="1" applyFont="1" applyFill="1" applyBorder="1" applyAlignment="1">
      <alignment/>
    </xf>
    <xf numFmtId="3" fontId="17" fillId="22" borderId="19" xfId="0" applyNumberFormat="1" applyFont="1" applyFill="1" applyBorder="1" applyAlignment="1">
      <alignment/>
    </xf>
    <xf numFmtId="0" fontId="13" fillId="22" borderId="45" xfId="0" applyFont="1" applyFill="1" applyBorder="1" applyAlignment="1">
      <alignment/>
    </xf>
    <xf numFmtId="0" fontId="13" fillId="4" borderId="37" xfId="0" applyFont="1" applyFill="1" applyBorder="1" applyAlignment="1">
      <alignment/>
    </xf>
    <xf numFmtId="0" fontId="5" fillId="22" borderId="37" xfId="0" applyFont="1" applyFill="1" applyBorder="1" applyAlignment="1">
      <alignment/>
    </xf>
    <xf numFmtId="0" fontId="13" fillId="24" borderId="37" xfId="0" applyFont="1" applyFill="1" applyBorder="1" applyAlignment="1">
      <alignment/>
    </xf>
    <xf numFmtId="3" fontId="14" fillId="22" borderId="35" xfId="0" applyNumberFormat="1" applyFont="1" applyFill="1" applyBorder="1" applyAlignment="1">
      <alignment/>
    </xf>
    <xf numFmtId="3" fontId="5" fillId="4" borderId="11" xfId="0" applyNumberFormat="1" applyFont="1" applyFill="1" applyBorder="1" applyAlignment="1">
      <alignment/>
    </xf>
    <xf numFmtId="0" fontId="16" fillId="24" borderId="42" xfId="0" applyFont="1" applyFill="1" applyBorder="1" applyAlignment="1">
      <alignment/>
    </xf>
    <xf numFmtId="3" fontId="16" fillId="0" borderId="42" xfId="0" applyNumberFormat="1" applyFont="1" applyFill="1" applyBorder="1" applyAlignment="1">
      <alignment horizontal="right"/>
    </xf>
    <xf numFmtId="3" fontId="16" fillId="0" borderId="42" xfId="0" applyNumberFormat="1" applyFont="1" applyFill="1" applyBorder="1" applyAlignment="1">
      <alignment/>
    </xf>
    <xf numFmtId="3" fontId="16" fillId="0" borderId="38" xfId="0" applyNumberFormat="1" applyFont="1" applyFill="1" applyBorder="1" applyAlignment="1">
      <alignment horizontal="right"/>
    </xf>
    <xf numFmtId="3" fontId="16" fillId="0" borderId="28" xfId="0" applyNumberFormat="1" applyFont="1" applyFill="1" applyBorder="1" applyAlignment="1">
      <alignment horizontal="right"/>
    </xf>
    <xf numFmtId="3" fontId="16" fillId="0" borderId="46" xfId="0" applyNumberFormat="1" applyFont="1" applyFill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49" fontId="16" fillId="0" borderId="48" xfId="0" applyNumberFormat="1" applyFont="1" applyFill="1" applyBorder="1" applyAlignment="1">
      <alignment horizontal="center"/>
    </xf>
    <xf numFmtId="49" fontId="13" fillId="0" borderId="48" xfId="0" applyNumberFormat="1" applyFont="1" applyFill="1" applyBorder="1" applyAlignment="1">
      <alignment horizontal="center"/>
    </xf>
    <xf numFmtId="0" fontId="13" fillId="24" borderId="49" xfId="0" applyFont="1" applyFill="1" applyBorder="1" applyAlignment="1">
      <alignment/>
    </xf>
    <xf numFmtId="3" fontId="13" fillId="0" borderId="50" xfId="0" applyNumberFormat="1" applyFont="1" applyFill="1" applyBorder="1" applyAlignment="1">
      <alignment horizontal="right"/>
    </xf>
    <xf numFmtId="3" fontId="13" fillId="0" borderId="48" xfId="0" applyNumberFormat="1" applyFont="1" applyFill="1" applyBorder="1" applyAlignment="1">
      <alignment horizontal="right"/>
    </xf>
    <xf numFmtId="0" fontId="0" fillId="0" borderId="51" xfId="0" applyBorder="1" applyAlignment="1">
      <alignment/>
    </xf>
    <xf numFmtId="3" fontId="13" fillId="0" borderId="49" xfId="0" applyNumberFormat="1" applyFont="1" applyFill="1" applyBorder="1" applyAlignment="1">
      <alignment horizontal="right"/>
    </xf>
    <xf numFmtId="3" fontId="16" fillId="0" borderId="52" xfId="0" applyNumberFormat="1" applyFont="1" applyFill="1" applyBorder="1" applyAlignment="1">
      <alignment horizontal="right"/>
    </xf>
    <xf numFmtId="3" fontId="13" fillId="0" borderId="51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/>
    </xf>
    <xf numFmtId="3" fontId="13" fillId="0" borderId="48" xfId="0" applyNumberFormat="1" applyFont="1" applyFill="1" applyBorder="1" applyAlignment="1">
      <alignment/>
    </xf>
    <xf numFmtId="49" fontId="2" fillId="4" borderId="1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/>
    </xf>
    <xf numFmtId="3" fontId="0" fillId="0" borderId="51" xfId="0" applyNumberFormat="1" applyBorder="1" applyAlignment="1">
      <alignment/>
    </xf>
    <xf numFmtId="3" fontId="17" fillId="0" borderId="48" xfId="0" applyNumberFormat="1" applyFont="1" applyFill="1" applyBorder="1" applyAlignment="1">
      <alignment/>
    </xf>
    <xf numFmtId="49" fontId="4" fillId="4" borderId="10" xfId="0" applyNumberFormat="1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3" fillId="24" borderId="48" xfId="0" applyFont="1" applyFill="1" applyBorder="1" applyAlignment="1">
      <alignment/>
    </xf>
    <xf numFmtId="3" fontId="13" fillId="0" borderId="52" xfId="0" applyNumberFormat="1" applyFont="1" applyFill="1" applyBorder="1" applyAlignment="1">
      <alignment horizontal="right"/>
    </xf>
    <xf numFmtId="3" fontId="9" fillId="24" borderId="17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54" xfId="0" applyFont="1" applyBorder="1" applyAlignment="1">
      <alignment/>
    </xf>
    <xf numFmtId="0" fontId="25" fillId="0" borderId="55" xfId="0" applyFont="1" applyBorder="1" applyAlignment="1">
      <alignment/>
    </xf>
    <xf numFmtId="0" fontId="25" fillId="0" borderId="47" xfId="0" applyFont="1" applyBorder="1" applyAlignment="1">
      <alignment horizontal="center"/>
    </xf>
    <xf numFmtId="0" fontId="25" fillId="0" borderId="51" xfId="0" applyFont="1" applyBorder="1" applyAlignment="1">
      <alignment/>
    </xf>
    <xf numFmtId="0" fontId="25" fillId="0" borderId="56" xfId="0" applyFont="1" applyBorder="1" applyAlignment="1">
      <alignment/>
    </xf>
    <xf numFmtId="0" fontId="27" fillId="0" borderId="57" xfId="0" applyFont="1" applyBorder="1" applyAlignment="1">
      <alignment/>
    </xf>
    <xf numFmtId="0" fontId="25" fillId="0" borderId="58" xfId="0" applyFont="1" applyBorder="1" applyAlignment="1">
      <alignment/>
    </xf>
    <xf numFmtId="0" fontId="25" fillId="0" borderId="59" xfId="0" applyFont="1" applyBorder="1" applyAlignment="1">
      <alignment horizontal="center"/>
    </xf>
    <xf numFmtId="0" fontId="25" fillId="0" borderId="60" xfId="0" applyFont="1" applyBorder="1" applyAlignment="1">
      <alignment/>
    </xf>
    <xf numFmtId="0" fontId="25" fillId="0" borderId="61" xfId="0" applyFont="1" applyBorder="1" applyAlignment="1">
      <alignment/>
    </xf>
    <xf numFmtId="0" fontId="25" fillId="0" borderId="62" xfId="0" applyFont="1" applyBorder="1" applyAlignment="1">
      <alignment horizontal="center"/>
    </xf>
    <xf numFmtId="0" fontId="25" fillId="0" borderId="43" xfId="0" applyFont="1" applyBorder="1" applyAlignment="1">
      <alignment/>
    </xf>
    <xf numFmtId="0" fontId="25" fillId="0" borderId="23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63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42" xfId="0" applyNumberFormat="1" applyFont="1" applyBorder="1" applyAlignment="1">
      <alignment/>
    </xf>
    <xf numFmtId="3" fontId="25" fillId="0" borderId="48" xfId="0" applyNumberFormat="1" applyFont="1" applyBorder="1" applyAlignment="1">
      <alignment/>
    </xf>
    <xf numFmtId="49" fontId="4" fillId="0" borderId="22" xfId="0" applyNumberFormat="1" applyFont="1" applyFill="1" applyBorder="1" applyAlignment="1">
      <alignment horizontal="center"/>
    </xf>
    <xf numFmtId="0" fontId="13" fillId="4" borderId="48" xfId="0" applyFont="1" applyFill="1" applyBorder="1" applyAlignment="1">
      <alignment/>
    </xf>
    <xf numFmtId="3" fontId="5" fillId="4" borderId="48" xfId="0" applyNumberFormat="1" applyFon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3" fontId="5" fillId="8" borderId="50" xfId="0" applyNumberFormat="1" applyFont="1" applyFill="1" applyBorder="1" applyAlignment="1">
      <alignment/>
    </xf>
    <xf numFmtId="3" fontId="5" fillId="4" borderId="52" xfId="0" applyNumberFormat="1" applyFon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0" fontId="17" fillId="0" borderId="48" xfId="0" applyFont="1" applyBorder="1" applyAlignment="1">
      <alignment horizontal="center"/>
    </xf>
    <xf numFmtId="49" fontId="16" fillId="0" borderId="48" xfId="0" applyNumberFormat="1" applyFont="1" applyFill="1" applyBorder="1" applyAlignment="1">
      <alignment horizontal="center"/>
    </xf>
    <xf numFmtId="0" fontId="17" fillId="4" borderId="48" xfId="0" applyFont="1" applyFill="1" applyBorder="1" applyAlignment="1">
      <alignment/>
    </xf>
    <xf numFmtId="3" fontId="19" fillId="4" borderId="12" xfId="0" applyNumberFormat="1" applyFont="1" applyFill="1" applyBorder="1" applyAlignment="1">
      <alignment/>
    </xf>
    <xf numFmtId="3" fontId="19" fillId="4" borderId="48" xfId="0" applyNumberFormat="1" applyFont="1" applyFill="1" applyBorder="1" applyAlignment="1">
      <alignment/>
    </xf>
    <xf numFmtId="0" fontId="14" fillId="4" borderId="4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49" fontId="4" fillId="23" borderId="64" xfId="0" applyNumberFormat="1" applyFont="1" applyFill="1" applyBorder="1" applyAlignment="1">
      <alignment horizontal="center"/>
    </xf>
    <xf numFmtId="49" fontId="4" fillId="4" borderId="64" xfId="0" applyNumberFormat="1" applyFont="1" applyFill="1" applyBorder="1" applyAlignment="1">
      <alignment horizontal="center"/>
    </xf>
    <xf numFmtId="49" fontId="4" fillId="0" borderId="64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3" fontId="5" fillId="0" borderId="48" xfId="0" applyNumberFormat="1" applyFont="1" applyFill="1" applyBorder="1" applyAlignment="1">
      <alignment/>
    </xf>
    <xf numFmtId="3" fontId="5" fillId="8" borderId="48" xfId="0" applyNumberFormat="1" applyFont="1" applyFill="1" applyBorder="1" applyAlignment="1">
      <alignment/>
    </xf>
    <xf numFmtId="0" fontId="9" fillId="4" borderId="41" xfId="0" applyFont="1" applyFill="1" applyBorder="1" applyAlignment="1">
      <alignment horizontal="center"/>
    </xf>
    <xf numFmtId="49" fontId="9" fillId="4" borderId="41" xfId="0" applyNumberFormat="1" applyFont="1" applyFill="1" applyBorder="1" applyAlignment="1">
      <alignment horizontal="center"/>
    </xf>
    <xf numFmtId="0" fontId="9" fillId="4" borderId="4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8" xfId="0" applyBorder="1" applyAlignment="1">
      <alignment/>
    </xf>
    <xf numFmtId="0" fontId="0" fillId="0" borderId="41" xfId="0" applyFill="1" applyBorder="1" applyAlignment="1">
      <alignment/>
    </xf>
    <xf numFmtId="3" fontId="14" fillId="22" borderId="65" xfId="0" applyNumberFormat="1" applyFont="1" applyFill="1" applyBorder="1" applyAlignment="1">
      <alignment/>
    </xf>
    <xf numFmtId="3" fontId="27" fillId="0" borderId="66" xfId="0" applyNumberFormat="1" applyFont="1" applyBorder="1" applyAlignment="1">
      <alignment/>
    </xf>
    <xf numFmtId="16" fontId="17" fillId="0" borderId="48" xfId="0" applyNumberFormat="1" applyFont="1" applyBorder="1" applyAlignment="1">
      <alignment horizontal="center"/>
    </xf>
    <xf numFmtId="16" fontId="17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8" fillId="24" borderId="19" xfId="0" applyNumberFormat="1" applyFont="1" applyFill="1" applyBorder="1" applyAlignment="1">
      <alignment/>
    </xf>
    <xf numFmtId="49" fontId="4" fillId="23" borderId="42" xfId="0" applyNumberFormat="1" applyFont="1" applyFill="1" applyBorder="1" applyAlignment="1">
      <alignment horizontal="center"/>
    </xf>
    <xf numFmtId="49" fontId="4" fillId="4" borderId="42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0" fontId="21" fillId="0" borderId="51" xfId="0" applyFont="1" applyBorder="1" applyAlignment="1">
      <alignment/>
    </xf>
    <xf numFmtId="0" fontId="0" fillId="0" borderId="51" xfId="0" applyFill="1" applyBorder="1" applyAlignment="1">
      <alignment/>
    </xf>
    <xf numFmtId="0" fontId="1" fillId="0" borderId="15" xfId="0" applyFont="1" applyBorder="1" applyAlignment="1">
      <alignment horizontal="center"/>
    </xf>
    <xf numFmtId="49" fontId="16" fillId="22" borderId="41" xfId="0" applyNumberFormat="1" applyFont="1" applyFill="1" applyBorder="1" applyAlignment="1">
      <alignment horizontal="center"/>
    </xf>
    <xf numFmtId="0" fontId="17" fillId="4" borderId="41" xfId="0" applyFont="1" applyFill="1" applyBorder="1" applyAlignment="1">
      <alignment/>
    </xf>
    <xf numFmtId="3" fontId="5" fillId="4" borderId="41" xfId="0" applyNumberFormat="1" applyFont="1" applyFill="1" applyBorder="1" applyAlignment="1">
      <alignment/>
    </xf>
    <xf numFmtId="3" fontId="19" fillId="4" borderId="41" xfId="0" applyNumberFormat="1" applyFont="1" applyFill="1" applyBorder="1" applyAlignment="1">
      <alignment/>
    </xf>
    <xf numFmtId="3" fontId="5" fillId="4" borderId="67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7" fillId="24" borderId="12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3" fontId="19" fillId="8" borderId="12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49" fillId="22" borderId="12" xfId="0" applyNumberFormat="1" applyFont="1" applyFill="1" applyBorder="1" applyAlignment="1">
      <alignment/>
    </xf>
    <xf numFmtId="0" fontId="28" fillId="24" borderId="37" xfId="0" applyFont="1" applyFill="1" applyBorder="1" applyAlignment="1">
      <alignment/>
    </xf>
    <xf numFmtId="3" fontId="28" fillId="0" borderId="12" xfId="0" applyNumberFormat="1" applyFont="1" applyFill="1" applyBorder="1" applyAlignment="1">
      <alignment horizontal="right"/>
    </xf>
    <xf numFmtId="3" fontId="28" fillId="0" borderId="11" xfId="0" applyNumberFormat="1" applyFont="1" applyFill="1" applyBorder="1" applyAlignment="1">
      <alignment horizontal="right"/>
    </xf>
    <xf numFmtId="0" fontId="17" fillId="0" borderId="41" xfId="0" applyFont="1" applyBorder="1" applyAlignment="1">
      <alignment horizontal="center"/>
    </xf>
    <xf numFmtId="0" fontId="17" fillId="4" borderId="18" xfId="0" applyFont="1" applyFill="1" applyBorder="1" applyAlignment="1">
      <alignment/>
    </xf>
    <xf numFmtId="0" fontId="17" fillId="4" borderId="56" xfId="0" applyFont="1" applyFill="1" applyBorder="1" applyAlignment="1">
      <alignment/>
    </xf>
    <xf numFmtId="3" fontId="14" fillId="22" borderId="36" xfId="0" applyNumberFormat="1" applyFont="1" applyFill="1" applyBorder="1" applyAlignment="1">
      <alignment shrinkToFit="1"/>
    </xf>
    <xf numFmtId="3" fontId="28" fillId="0" borderId="12" xfId="0" applyNumberFormat="1" applyFont="1" applyFill="1" applyBorder="1" applyAlignment="1">
      <alignment/>
    </xf>
    <xf numFmtId="3" fontId="13" fillId="0" borderId="68" xfId="0" applyNumberFormat="1" applyFont="1" applyFill="1" applyBorder="1" applyAlignment="1">
      <alignment horizontal="right"/>
    </xf>
    <xf numFmtId="0" fontId="15" fillId="4" borderId="12" xfId="0" applyFont="1" applyFill="1" applyBorder="1" applyAlignment="1">
      <alignment/>
    </xf>
    <xf numFmtId="0" fontId="28" fillId="24" borderId="12" xfId="0" applyFont="1" applyFill="1" applyBorder="1" applyAlignment="1">
      <alignment/>
    </xf>
    <xf numFmtId="0" fontId="14" fillId="4" borderId="49" xfId="0" applyFont="1" applyFill="1" applyBorder="1" applyAlignment="1">
      <alignment/>
    </xf>
    <xf numFmtId="3" fontId="5" fillId="0" borderId="39" xfId="0" applyNumberFormat="1" applyFont="1" applyFill="1" applyBorder="1" applyAlignment="1">
      <alignment/>
    </xf>
    <xf numFmtId="3" fontId="5" fillId="8" borderId="15" xfId="0" applyNumberFormat="1" applyFont="1" applyFill="1" applyBorder="1" applyAlignment="1">
      <alignment/>
    </xf>
    <xf numFmtId="3" fontId="5" fillId="0" borderId="68" xfId="0" applyNumberFormat="1" applyFont="1" applyFill="1" applyBorder="1" applyAlignment="1">
      <alignment horizontal="right"/>
    </xf>
    <xf numFmtId="0" fontId="14" fillId="4" borderId="41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14" fontId="0" fillId="0" borderId="32" xfId="0" applyNumberFormat="1" applyBorder="1" applyAlignment="1">
      <alignment/>
    </xf>
    <xf numFmtId="0" fontId="9" fillId="4" borderId="42" xfId="0" applyFont="1" applyFill="1" applyBorder="1" applyAlignment="1">
      <alignment horizontal="center" vertical="center"/>
    </xf>
    <xf numFmtId="0" fontId="10" fillId="4" borderId="68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4" borderId="68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9" fillId="23" borderId="12" xfId="0" applyFont="1" applyFill="1" applyBorder="1" applyAlignment="1">
      <alignment horizontal="center" vertical="center"/>
    </xf>
    <xf numFmtId="49" fontId="2" fillId="4" borderId="62" xfId="0" applyNumberFormat="1" applyFont="1" applyFill="1" applyBorder="1" applyAlignment="1">
      <alignment horizontal="center"/>
    </xf>
    <xf numFmtId="49" fontId="2" fillId="4" borderId="43" xfId="0" applyNumberFormat="1" applyFont="1" applyFill="1" applyBorder="1" applyAlignment="1">
      <alignment horizontal="center"/>
    </xf>
    <xf numFmtId="49" fontId="2" fillId="4" borderId="23" xfId="0" applyNumberFormat="1" applyFont="1" applyFill="1" applyBorder="1" applyAlignment="1">
      <alignment horizontal="center"/>
    </xf>
    <xf numFmtId="49" fontId="5" fillId="25" borderId="69" xfId="0" applyNumberFormat="1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 horizontal="center"/>
    </xf>
    <xf numFmtId="0" fontId="9" fillId="23" borderId="41" xfId="0" applyFont="1" applyFill="1" applyBorder="1" applyAlignment="1">
      <alignment horizontal="center" vertical="center"/>
    </xf>
    <xf numFmtId="0" fontId="9" fillId="23" borderId="42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7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71" xfId="0" applyFont="1" applyFill="1" applyBorder="1" applyAlignment="1">
      <alignment horizontal="center"/>
    </xf>
    <xf numFmtId="0" fontId="0" fillId="4" borderId="68" xfId="0" applyFill="1" applyBorder="1" applyAlignment="1">
      <alignment/>
    </xf>
    <xf numFmtId="0" fontId="0" fillId="4" borderId="72" xfId="0" applyFill="1" applyBorder="1" applyAlignment="1">
      <alignment/>
    </xf>
    <xf numFmtId="0" fontId="9" fillId="4" borderId="73" xfId="0" applyFont="1" applyFill="1" applyBorder="1" applyAlignment="1">
      <alignment horizontal="center"/>
    </xf>
    <xf numFmtId="0" fontId="0" fillId="4" borderId="68" xfId="0" applyFill="1" applyBorder="1" applyAlignment="1">
      <alignment horizontal="center"/>
    </xf>
    <xf numFmtId="0" fontId="0" fillId="4" borderId="72" xfId="0" applyFill="1" applyBorder="1" applyAlignment="1">
      <alignment horizontal="center"/>
    </xf>
    <xf numFmtId="0" fontId="9" fillId="4" borderId="25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 vertical="center"/>
    </xf>
    <xf numFmtId="0" fontId="9" fillId="4" borderId="75" xfId="0" applyFont="1" applyFill="1" applyBorder="1" applyAlignment="1">
      <alignment horizontal="center" vertical="center"/>
    </xf>
    <xf numFmtId="0" fontId="9" fillId="4" borderId="76" xfId="0" applyFont="1" applyFill="1" applyBorder="1" applyAlignment="1">
      <alignment horizontal="center" vertical="center"/>
    </xf>
    <xf numFmtId="0" fontId="9" fillId="4" borderId="67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9" fillId="23" borderId="15" xfId="0" applyFont="1" applyFill="1" applyBorder="1" applyAlignment="1">
      <alignment horizontal="center" vertical="center"/>
    </xf>
    <xf numFmtId="0" fontId="9" fillId="23" borderId="7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49" fontId="2" fillId="23" borderId="11" xfId="0" applyNumberFormat="1" applyFont="1" applyFill="1" applyBorder="1" applyAlignment="1">
      <alignment horizontal="center"/>
    </xf>
    <xf numFmtId="49" fontId="2" fillId="23" borderId="12" xfId="0" applyNumberFormat="1" applyFont="1" applyFill="1" applyBorder="1" applyAlignment="1">
      <alignment horizontal="center"/>
    </xf>
    <xf numFmtId="49" fontId="2" fillId="23" borderId="13" xfId="0" applyNumberFormat="1" applyFont="1" applyFill="1" applyBorder="1" applyAlignment="1">
      <alignment horizontal="center"/>
    </xf>
    <xf numFmtId="49" fontId="5" fillId="15" borderId="53" xfId="0" applyNumberFormat="1" applyFont="1" applyFill="1" applyBorder="1" applyAlignment="1">
      <alignment horizontal="center" vertical="center" wrapText="1"/>
    </xf>
    <xf numFmtId="0" fontId="0" fillId="15" borderId="17" xfId="0" applyFill="1" applyBorder="1" applyAlignment="1">
      <alignment horizontal="center"/>
    </xf>
    <xf numFmtId="0" fontId="0" fillId="15" borderId="78" xfId="0" applyFill="1" applyBorder="1" applyAlignment="1">
      <alignment horizontal="center"/>
    </xf>
    <xf numFmtId="0" fontId="10" fillId="23" borderId="12" xfId="0" applyFont="1" applyFill="1" applyBorder="1" applyAlignment="1">
      <alignment horizontal="center"/>
    </xf>
    <xf numFmtId="0" fontId="10" fillId="23" borderId="11" xfId="0" applyFont="1" applyFill="1" applyBorder="1" applyAlignment="1">
      <alignment horizontal="center"/>
    </xf>
    <xf numFmtId="0" fontId="10" fillId="23" borderId="13" xfId="0" applyFont="1" applyFill="1" applyBorder="1" applyAlignment="1">
      <alignment horizontal="center"/>
    </xf>
    <xf numFmtId="0" fontId="9" fillId="23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9" fillId="2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23" borderId="13" xfId="0" applyFont="1" applyFill="1" applyBorder="1" applyAlignment="1">
      <alignment horizontal="center" vertical="center"/>
    </xf>
    <xf numFmtId="0" fontId="9" fillId="23" borderId="11" xfId="0" applyFont="1" applyFill="1" applyBorder="1" applyAlignment="1">
      <alignment horizontal="center" vertical="center"/>
    </xf>
    <xf numFmtId="49" fontId="2" fillId="4" borderId="70" xfId="0" applyNumberFormat="1" applyFont="1" applyFill="1" applyBorder="1" applyAlignment="1">
      <alignment horizontal="center"/>
    </xf>
    <xf numFmtId="49" fontId="2" fillId="4" borderId="22" xfId="0" applyNumberFormat="1" applyFont="1" applyFill="1" applyBorder="1" applyAlignment="1">
      <alignment horizontal="center"/>
    </xf>
    <xf numFmtId="49" fontId="2" fillId="4" borderId="71" xfId="0" applyNumberFormat="1" applyFont="1" applyFill="1" applyBorder="1" applyAlignment="1">
      <alignment horizontal="center"/>
    </xf>
    <xf numFmtId="49" fontId="5" fillId="25" borderId="79" xfId="0" applyNumberFormat="1" applyFont="1" applyFill="1" applyBorder="1" applyAlignment="1">
      <alignment horizontal="center" vertical="center" wrapText="1"/>
    </xf>
    <xf numFmtId="49" fontId="5" fillId="25" borderId="80" xfId="0" applyNumberFormat="1" applyFont="1" applyFill="1" applyBorder="1" applyAlignment="1">
      <alignment horizontal="center" vertical="center" wrapText="1"/>
    </xf>
    <xf numFmtId="49" fontId="5" fillId="25" borderId="77" xfId="0" applyNumberFormat="1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 vertical="center"/>
    </xf>
    <xf numFmtId="49" fontId="2" fillId="23" borderId="73" xfId="0" applyNumberFormat="1" applyFont="1" applyFill="1" applyBorder="1" applyAlignment="1">
      <alignment horizontal="center"/>
    </xf>
    <xf numFmtId="49" fontId="2" fillId="23" borderId="68" xfId="0" applyNumberFormat="1" applyFont="1" applyFill="1" applyBorder="1" applyAlignment="1">
      <alignment horizontal="center"/>
    </xf>
    <xf numFmtId="49" fontId="2" fillId="23" borderId="72" xfId="0" applyNumberFormat="1" applyFont="1" applyFill="1" applyBorder="1" applyAlignment="1">
      <alignment horizontal="center"/>
    </xf>
    <xf numFmtId="0" fontId="9" fillId="23" borderId="67" xfId="0" applyFont="1" applyFill="1" applyBorder="1" applyAlignment="1">
      <alignment horizontal="center" vertical="center"/>
    </xf>
    <xf numFmtId="0" fontId="9" fillId="23" borderId="46" xfId="0" applyFont="1" applyFill="1" applyBorder="1" applyAlignment="1">
      <alignment horizontal="center" vertical="center"/>
    </xf>
    <xf numFmtId="49" fontId="5" fillId="15" borderId="17" xfId="0" applyNumberFormat="1" applyFont="1" applyFill="1" applyBorder="1" applyAlignment="1">
      <alignment horizontal="center" vertical="center" wrapText="1"/>
    </xf>
    <xf numFmtId="49" fontId="5" fillId="15" borderId="78" xfId="0" applyNumberFormat="1" applyFont="1" applyFill="1" applyBorder="1" applyAlignment="1">
      <alignment horizontal="center" vertical="center" wrapText="1"/>
    </xf>
    <xf numFmtId="0" fontId="10" fillId="23" borderId="37" xfId="0" applyFont="1" applyFill="1" applyBorder="1" applyAlignment="1">
      <alignment horizontal="center"/>
    </xf>
    <xf numFmtId="0" fontId="10" fillId="23" borderId="68" xfId="0" applyFont="1" applyFill="1" applyBorder="1" applyAlignment="1">
      <alignment horizontal="center"/>
    </xf>
    <xf numFmtId="0" fontId="10" fillId="23" borderId="18" xfId="0" applyFont="1" applyFill="1" applyBorder="1" applyAlignment="1">
      <alignment horizontal="center"/>
    </xf>
    <xf numFmtId="0" fontId="10" fillId="23" borderId="73" xfId="0" applyFont="1" applyFill="1" applyBorder="1" applyAlignment="1">
      <alignment horizontal="center"/>
    </xf>
    <xf numFmtId="0" fontId="10" fillId="23" borderId="72" xfId="0" applyFont="1" applyFill="1" applyBorder="1" applyAlignment="1">
      <alignment horizontal="center"/>
    </xf>
    <xf numFmtId="0" fontId="9" fillId="23" borderId="37" xfId="0" applyFont="1" applyFill="1" applyBorder="1" applyAlignment="1">
      <alignment horizontal="center"/>
    </xf>
    <xf numFmtId="0" fontId="9" fillId="23" borderId="68" xfId="0" applyFont="1" applyFill="1" applyBorder="1" applyAlignment="1">
      <alignment horizontal="center"/>
    </xf>
    <xf numFmtId="0" fontId="9" fillId="23" borderId="18" xfId="0" applyFont="1" applyFill="1" applyBorder="1" applyAlignment="1">
      <alignment horizontal="center"/>
    </xf>
    <xf numFmtId="0" fontId="9" fillId="23" borderId="73" xfId="0" applyFont="1" applyFill="1" applyBorder="1" applyAlignment="1">
      <alignment horizontal="center"/>
    </xf>
    <xf numFmtId="0" fontId="9" fillId="23" borderId="72" xfId="0" applyFont="1" applyFill="1" applyBorder="1" applyAlignment="1">
      <alignment horizontal="center"/>
    </xf>
    <xf numFmtId="0" fontId="9" fillId="23" borderId="28" xfId="0" applyFont="1" applyFill="1" applyBorder="1" applyAlignment="1">
      <alignment horizontal="center" vertical="center"/>
    </xf>
    <xf numFmtId="0" fontId="8" fillId="4" borderId="75" xfId="0" applyFont="1" applyFill="1" applyBorder="1" applyAlignment="1">
      <alignment horizontal="center" vertical="center"/>
    </xf>
    <xf numFmtId="0" fontId="8" fillId="4" borderId="76" xfId="0" applyFont="1" applyFill="1" applyBorder="1" applyAlignment="1">
      <alignment horizontal="center" vertical="center"/>
    </xf>
    <xf numFmtId="0" fontId="9" fillId="23" borderId="0" xfId="0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vertical="center"/>
    </xf>
    <xf numFmtId="49" fontId="5" fillId="25" borderId="0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49" fontId="5" fillId="15" borderId="0" xfId="0" applyNumberFormat="1" applyFont="1" applyFill="1" applyBorder="1" applyAlignment="1">
      <alignment horizontal="center" vertical="center" wrapText="1"/>
    </xf>
    <xf numFmtId="0" fontId="10" fillId="23" borderId="0" xfId="0" applyFont="1" applyFill="1" applyBorder="1" applyAlignment="1">
      <alignment horizontal="center"/>
    </xf>
    <xf numFmtId="0" fontId="9" fillId="23" borderId="0" xfId="0" applyFont="1" applyFill="1" applyBorder="1" applyAlignment="1">
      <alignment horizontal="center"/>
    </xf>
    <xf numFmtId="49" fontId="2" fillId="23" borderId="0" xfId="0" applyNumberFormat="1" applyFont="1" applyFill="1" applyBorder="1" applyAlignment="1">
      <alignment horizontal="center"/>
    </xf>
    <xf numFmtId="49" fontId="5" fillId="25" borderId="53" xfId="0" applyNumberFormat="1" applyFont="1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/>
    </xf>
    <xf numFmtId="0" fontId="0" fillId="25" borderId="78" xfId="0" applyFill="1" applyBorder="1" applyAlignment="1">
      <alignment horizont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 wrapText="1"/>
    </xf>
    <xf numFmtId="0" fontId="46" fillId="0" borderId="0" xfId="0" applyNumberFormat="1" applyFont="1" applyBorder="1" applyAlignment="1">
      <alignment horizontal="center" vertical="center"/>
    </xf>
    <xf numFmtId="0" fontId="27" fillId="0" borderId="70" xfId="0" applyNumberFormat="1" applyFont="1" applyBorder="1" applyAlignment="1">
      <alignment horizontal="center" vertical="center"/>
    </xf>
    <xf numFmtId="0" fontId="27" fillId="0" borderId="22" xfId="0" applyNumberFormat="1" applyFont="1" applyBorder="1" applyAlignment="1">
      <alignment horizontal="center" vertical="center"/>
    </xf>
    <xf numFmtId="0" fontId="27" fillId="0" borderId="71" xfId="0" applyNumberFormat="1" applyFont="1" applyBorder="1" applyAlignment="1">
      <alignment horizontal="center" vertical="center"/>
    </xf>
    <xf numFmtId="0" fontId="27" fillId="0" borderId="81" xfId="0" applyNumberFormat="1" applyFont="1" applyBorder="1" applyAlignment="1">
      <alignment horizontal="center" vertical="center"/>
    </xf>
    <xf numFmtId="0" fontId="27" fillId="0" borderId="27" xfId="0" applyNumberFormat="1" applyFont="1" applyBorder="1" applyAlignment="1">
      <alignment horizontal="center" vertical="center"/>
    </xf>
    <xf numFmtId="0" fontId="27" fillId="0" borderId="47" xfId="0" applyNumberFormat="1" applyFont="1" applyBorder="1" applyAlignment="1">
      <alignment horizontal="center" vertical="center"/>
    </xf>
    <xf numFmtId="0" fontId="27" fillId="0" borderId="51" xfId="0" applyNumberFormat="1" applyFont="1" applyBorder="1" applyAlignment="1">
      <alignment horizontal="center" vertical="center"/>
    </xf>
    <xf numFmtId="0" fontId="27" fillId="0" borderId="58" xfId="0" applyNumberFormat="1" applyFont="1" applyBorder="1" applyAlignment="1">
      <alignment horizontal="center" vertical="center"/>
    </xf>
    <xf numFmtId="0" fontId="27" fillId="0" borderId="53" xfId="0" applyNumberFormat="1" applyFont="1" applyBorder="1" applyAlignment="1">
      <alignment horizontal="center" vertical="center" wrapText="1"/>
    </xf>
    <xf numFmtId="0" fontId="27" fillId="0" borderId="17" xfId="0" applyNumberFormat="1" applyFont="1" applyBorder="1" applyAlignment="1">
      <alignment horizontal="center" vertical="center" wrapText="1"/>
    </xf>
    <xf numFmtId="0" fontId="27" fillId="0" borderId="54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showZeros="0" zoomScalePageLayoutView="0" workbookViewId="0" topLeftCell="D1">
      <selection activeCell="S2" sqref="S2:S6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5.8515625" style="0" bestFit="1" customWidth="1"/>
    <col min="6" max="6" width="6.8515625" style="0" customWidth="1"/>
    <col min="7" max="7" width="7.00390625" style="0" customWidth="1"/>
    <col min="8" max="8" width="8.8515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5" ht="23.25" customHeight="1" thickBot="1">
      <c r="A1" s="107" t="s">
        <v>235</v>
      </c>
      <c r="B1" s="108"/>
      <c r="C1" s="108"/>
      <c r="D1" s="108"/>
      <c r="E1" s="108"/>
    </row>
    <row r="2" spans="1:19" ht="12.75">
      <c r="A2" s="428" t="s">
        <v>356</v>
      </c>
      <c r="B2" s="429"/>
      <c r="C2" s="429"/>
      <c r="D2" s="429"/>
      <c r="E2" s="429"/>
      <c r="F2" s="429"/>
      <c r="G2" s="429"/>
      <c r="H2" s="429"/>
      <c r="I2" s="429"/>
      <c r="J2" s="429"/>
      <c r="K2" s="430"/>
      <c r="L2" s="342"/>
      <c r="M2" s="343"/>
      <c r="N2" s="343"/>
      <c r="O2" s="343"/>
      <c r="P2" s="343"/>
      <c r="Q2" s="343"/>
      <c r="R2" s="344"/>
      <c r="S2" s="431" t="s">
        <v>357</v>
      </c>
    </row>
    <row r="3" spans="1:19" ht="18.75">
      <c r="A3" s="345"/>
      <c r="B3" s="201"/>
      <c r="C3" s="202"/>
      <c r="D3" s="203"/>
      <c r="E3" s="204"/>
      <c r="F3" s="433" t="s">
        <v>2</v>
      </c>
      <c r="G3" s="433"/>
      <c r="H3" s="433"/>
      <c r="I3" s="433"/>
      <c r="J3" s="433"/>
      <c r="K3" s="153"/>
      <c r="L3" s="433" t="s">
        <v>3</v>
      </c>
      <c r="M3" s="433"/>
      <c r="N3" s="433"/>
      <c r="O3" s="433"/>
      <c r="P3" s="433"/>
      <c r="Q3" s="433"/>
      <c r="R3" s="205"/>
      <c r="S3" s="432"/>
    </row>
    <row r="4" spans="1:19" ht="12.75">
      <c r="A4" s="345"/>
      <c r="B4" s="91" t="s">
        <v>95</v>
      </c>
      <c r="C4" s="92" t="s">
        <v>5</v>
      </c>
      <c r="D4" s="434" t="s">
        <v>6</v>
      </c>
      <c r="E4" s="435"/>
      <c r="F4" s="435"/>
      <c r="G4" s="435"/>
      <c r="H4" s="435"/>
      <c r="I4" s="435"/>
      <c r="J4" s="435"/>
      <c r="K4" s="153"/>
      <c r="L4" s="434"/>
      <c r="M4" s="436"/>
      <c r="N4" s="436"/>
      <c r="O4" s="436"/>
      <c r="P4" s="436"/>
      <c r="Q4" s="436"/>
      <c r="R4" s="207"/>
      <c r="S4" s="432"/>
    </row>
    <row r="5" spans="1:19" ht="12.75">
      <c r="A5" s="345"/>
      <c r="B5" s="94" t="s">
        <v>97</v>
      </c>
      <c r="C5" s="95" t="s">
        <v>8</v>
      </c>
      <c r="D5" s="96"/>
      <c r="E5" s="97" t="s">
        <v>9</v>
      </c>
      <c r="F5" s="426">
        <v>610</v>
      </c>
      <c r="G5" s="426">
        <v>620</v>
      </c>
      <c r="H5" s="426">
        <v>630</v>
      </c>
      <c r="I5" s="426">
        <v>640</v>
      </c>
      <c r="J5" s="426" t="s">
        <v>10</v>
      </c>
      <c r="K5" s="153"/>
      <c r="L5" s="427">
        <v>711</v>
      </c>
      <c r="M5" s="426">
        <v>713</v>
      </c>
      <c r="N5" s="426">
        <v>714</v>
      </c>
      <c r="O5" s="426">
        <v>716</v>
      </c>
      <c r="P5" s="426">
        <v>717</v>
      </c>
      <c r="Q5" s="426" t="s">
        <v>10</v>
      </c>
      <c r="R5" s="208"/>
      <c r="S5" s="432"/>
    </row>
    <row r="6" spans="1:19" ht="13.5" thickBot="1">
      <c r="A6" s="345"/>
      <c r="B6" s="99" t="s">
        <v>96</v>
      </c>
      <c r="C6" s="100"/>
      <c r="D6" s="101"/>
      <c r="E6" s="102"/>
      <c r="F6" s="426"/>
      <c r="G6" s="426"/>
      <c r="H6" s="426"/>
      <c r="I6" s="426"/>
      <c r="J6" s="426"/>
      <c r="K6" s="153"/>
      <c r="L6" s="427"/>
      <c r="M6" s="426"/>
      <c r="N6" s="426"/>
      <c r="O6" s="426"/>
      <c r="P6" s="426"/>
      <c r="Q6" s="426"/>
      <c r="R6" s="208"/>
      <c r="S6" s="432"/>
    </row>
    <row r="7" spans="1:19" ht="15.75" thickTop="1">
      <c r="A7" s="352">
        <v>1</v>
      </c>
      <c r="B7" s="209" t="s">
        <v>176</v>
      </c>
      <c r="C7" s="210"/>
      <c r="D7" s="211"/>
      <c r="E7" s="211"/>
      <c r="F7" s="212">
        <v>5000</v>
      </c>
      <c r="G7" s="212">
        <v>1500</v>
      </c>
      <c r="H7" s="212">
        <v>12500</v>
      </c>
      <c r="I7" s="212"/>
      <c r="J7" s="212">
        <f>SUM(F7:I7)</f>
        <v>19000</v>
      </c>
      <c r="K7" s="153"/>
      <c r="L7" s="214"/>
      <c r="M7" s="212"/>
      <c r="N7" s="212"/>
      <c r="O7" s="212"/>
      <c r="P7" s="212"/>
      <c r="Q7" s="212"/>
      <c r="R7" s="213"/>
      <c r="S7" s="212">
        <f>SUM(J7:R7)</f>
        <v>19000</v>
      </c>
    </row>
    <row r="8" spans="1:19" ht="12.75">
      <c r="A8" s="14">
        <v>2</v>
      </c>
      <c r="B8" s="216" t="s">
        <v>177</v>
      </c>
      <c r="C8" s="218" t="s">
        <v>148</v>
      </c>
      <c r="D8" s="217"/>
      <c r="E8" s="217" t="s">
        <v>178</v>
      </c>
      <c r="F8" s="338"/>
      <c r="G8" s="338"/>
      <c r="H8" s="338"/>
      <c r="I8" s="338"/>
      <c r="J8" s="153"/>
      <c r="K8" s="153"/>
      <c r="L8" s="78"/>
      <c r="M8" s="153"/>
      <c r="N8" s="153"/>
      <c r="O8" s="153"/>
      <c r="P8" s="153"/>
      <c r="Q8" s="153"/>
      <c r="R8" s="215"/>
      <c r="S8" s="153"/>
    </row>
    <row r="9" spans="1:19" ht="12.75">
      <c r="A9" s="352">
        <v>3</v>
      </c>
      <c r="B9" s="58" t="s">
        <v>179</v>
      </c>
      <c r="C9" s="53" t="s">
        <v>148</v>
      </c>
      <c r="D9" s="152"/>
      <c r="E9" s="152" t="s">
        <v>180</v>
      </c>
      <c r="F9" s="338"/>
      <c r="G9" s="338"/>
      <c r="H9" s="338">
        <v>3000</v>
      </c>
      <c r="I9" s="338"/>
      <c r="J9" s="153">
        <f>SUM(F9:I9)</f>
        <v>3000</v>
      </c>
      <c r="K9" s="153">
        <f>SUM(H9:J9)</f>
        <v>6000</v>
      </c>
      <c r="L9" s="78"/>
      <c r="M9" s="153"/>
      <c r="N9" s="153"/>
      <c r="O9" s="153"/>
      <c r="P9" s="153"/>
      <c r="Q9" s="153"/>
      <c r="R9" s="215"/>
      <c r="S9" s="153">
        <v>3000</v>
      </c>
    </row>
    <row r="10" spans="1:19" ht="12.75">
      <c r="A10" s="14">
        <v>4</v>
      </c>
      <c r="B10" s="216" t="s">
        <v>181</v>
      </c>
      <c r="C10" s="218" t="s">
        <v>164</v>
      </c>
      <c r="D10" s="217"/>
      <c r="E10" s="217" t="s">
        <v>182</v>
      </c>
      <c r="F10" s="338"/>
      <c r="G10" s="338"/>
      <c r="H10" s="338"/>
      <c r="I10" s="338"/>
      <c r="J10" s="153"/>
      <c r="K10" s="153"/>
      <c r="L10" s="78"/>
      <c r="M10" s="153"/>
      <c r="N10" s="153"/>
      <c r="O10" s="153"/>
      <c r="P10" s="153"/>
      <c r="Q10" s="153"/>
      <c r="R10" s="215"/>
      <c r="S10" s="153"/>
    </row>
    <row r="11" spans="1:19" ht="12.75">
      <c r="A11" s="352">
        <v>5</v>
      </c>
      <c r="B11" s="58" t="s">
        <v>183</v>
      </c>
      <c r="C11" s="53" t="s">
        <v>164</v>
      </c>
      <c r="D11" s="152"/>
      <c r="E11" s="152" t="s">
        <v>184</v>
      </c>
      <c r="F11" s="338">
        <v>5000</v>
      </c>
      <c r="G11" s="338">
        <v>1500</v>
      </c>
      <c r="H11" s="338"/>
      <c r="I11" s="338"/>
      <c r="J11" s="153">
        <f aca="true" t="shared" si="0" ref="J11:J16">SUM(F11:I11)</f>
        <v>6500</v>
      </c>
      <c r="K11" s="153"/>
      <c r="L11" s="78"/>
      <c r="M11" s="153"/>
      <c r="N11" s="153"/>
      <c r="O11" s="153"/>
      <c r="P11" s="153"/>
      <c r="Q11" s="153"/>
      <c r="R11" s="215"/>
      <c r="S11" s="153">
        <f>SUM(J11:R11)</f>
        <v>6500</v>
      </c>
    </row>
    <row r="12" spans="1:19" ht="12.75">
      <c r="A12" s="14">
        <v>6</v>
      </c>
      <c r="B12" s="159" t="s">
        <v>185</v>
      </c>
      <c r="C12" s="53">
        <v>112</v>
      </c>
      <c r="D12" s="152"/>
      <c r="E12" s="152" t="s">
        <v>186</v>
      </c>
      <c r="F12" s="338"/>
      <c r="G12" s="338"/>
      <c r="H12" s="338">
        <v>400</v>
      </c>
      <c r="I12" s="338"/>
      <c r="J12" s="153">
        <f t="shared" si="0"/>
        <v>400</v>
      </c>
      <c r="K12" s="153"/>
      <c r="L12" s="153"/>
      <c r="M12" s="153"/>
      <c r="N12" s="153"/>
      <c r="O12" s="153"/>
      <c r="P12" s="153"/>
      <c r="Q12" s="153"/>
      <c r="R12" s="153"/>
      <c r="S12" s="153">
        <f>SUM(J12:R12)</f>
        <v>400</v>
      </c>
    </row>
    <row r="13" spans="1:19" ht="12.75">
      <c r="A13" s="352">
        <v>7</v>
      </c>
      <c r="B13" s="159" t="s">
        <v>187</v>
      </c>
      <c r="C13" s="53">
        <v>112</v>
      </c>
      <c r="D13" s="152"/>
      <c r="E13" s="152" t="s">
        <v>188</v>
      </c>
      <c r="F13" s="338"/>
      <c r="G13" s="338"/>
      <c r="H13" s="338">
        <v>2000</v>
      </c>
      <c r="I13" s="338"/>
      <c r="J13" s="153">
        <f t="shared" si="0"/>
        <v>2000</v>
      </c>
      <c r="K13" s="153"/>
      <c r="L13" s="153"/>
      <c r="M13" s="153"/>
      <c r="N13" s="153"/>
      <c r="O13" s="153"/>
      <c r="P13" s="153"/>
      <c r="Q13" s="153"/>
      <c r="R13" s="153"/>
      <c r="S13" s="153">
        <f>SUM(J13:R13)</f>
        <v>2000</v>
      </c>
    </row>
    <row r="14" spans="1:19" ht="12.75">
      <c r="A14" s="14">
        <v>8</v>
      </c>
      <c r="B14" s="159" t="s">
        <v>189</v>
      </c>
      <c r="C14" s="53">
        <v>112</v>
      </c>
      <c r="D14" s="152"/>
      <c r="E14" s="152" t="s">
        <v>190</v>
      </c>
      <c r="F14" s="338"/>
      <c r="G14" s="338"/>
      <c r="H14" s="338">
        <v>700</v>
      </c>
      <c r="I14" s="338"/>
      <c r="J14" s="153">
        <f t="shared" si="0"/>
        <v>700</v>
      </c>
      <c r="K14" s="153"/>
      <c r="L14" s="153"/>
      <c r="M14" s="153"/>
      <c r="N14" s="153"/>
      <c r="O14" s="153"/>
      <c r="P14" s="153"/>
      <c r="Q14" s="153"/>
      <c r="R14" s="153"/>
      <c r="S14" s="153">
        <f>SUM(J14:R14)</f>
        <v>700</v>
      </c>
    </row>
    <row r="15" spans="1:19" ht="12.75">
      <c r="A15" s="352">
        <v>9</v>
      </c>
      <c r="B15" s="159" t="s">
        <v>191</v>
      </c>
      <c r="C15" s="53">
        <v>112</v>
      </c>
      <c r="D15" s="152"/>
      <c r="E15" s="152" t="s">
        <v>192</v>
      </c>
      <c r="F15" s="338"/>
      <c r="G15" s="338"/>
      <c r="H15" s="338">
        <v>5000</v>
      </c>
      <c r="I15" s="338"/>
      <c r="J15" s="153">
        <f t="shared" si="0"/>
        <v>5000</v>
      </c>
      <c r="K15" s="153">
        <f>SUM(K9:K14)</f>
        <v>6000</v>
      </c>
      <c r="L15" s="153"/>
      <c r="M15" s="153"/>
      <c r="N15" s="153"/>
      <c r="O15" s="153"/>
      <c r="P15" s="153"/>
      <c r="Q15" s="153"/>
      <c r="R15" s="153"/>
      <c r="S15" s="153">
        <v>5000</v>
      </c>
    </row>
    <row r="16" spans="1:19" ht="13.5" thickBot="1">
      <c r="A16" s="280">
        <v>10</v>
      </c>
      <c r="B16" s="354" t="s">
        <v>193</v>
      </c>
      <c r="C16" s="260">
        <v>840</v>
      </c>
      <c r="D16" s="329"/>
      <c r="E16" s="329" t="s">
        <v>194</v>
      </c>
      <c r="F16" s="339"/>
      <c r="G16" s="339"/>
      <c r="H16" s="339">
        <v>1400</v>
      </c>
      <c r="I16" s="339"/>
      <c r="J16" s="330">
        <f t="shared" si="0"/>
        <v>1400</v>
      </c>
      <c r="K16" s="330">
        <f>SUM(K7:K15)</f>
        <v>12000</v>
      </c>
      <c r="L16" s="330"/>
      <c r="M16" s="330"/>
      <c r="N16" s="330"/>
      <c r="O16" s="330"/>
      <c r="P16" s="330"/>
      <c r="Q16" s="330"/>
      <c r="R16" s="330"/>
      <c r="S16" s="330">
        <v>1400</v>
      </c>
    </row>
    <row r="17" spans="5:16" ht="12.75">
      <c r="E17" s="2" t="s">
        <v>124</v>
      </c>
      <c r="F17" t="s">
        <v>124</v>
      </c>
      <c r="G17" t="s">
        <v>124</v>
      </c>
      <c r="H17" s="362" t="s">
        <v>124</v>
      </c>
      <c r="O17" s="32"/>
      <c r="P17" s="32"/>
    </row>
    <row r="19" spans="5:6" ht="12.75">
      <c r="E19" s="362" t="s">
        <v>124</v>
      </c>
      <c r="F19" s="362"/>
    </row>
    <row r="21" spans="1:5" ht="23.25" customHeight="1" thickBot="1">
      <c r="A21" s="107" t="s">
        <v>235</v>
      </c>
      <c r="B21" s="108"/>
      <c r="C21" s="108"/>
      <c r="D21" s="108"/>
      <c r="E21" s="108"/>
    </row>
    <row r="22" spans="1:19" ht="12.75" customHeight="1">
      <c r="A22" s="428"/>
      <c r="B22" s="429"/>
      <c r="C22" s="429"/>
      <c r="D22" s="429"/>
      <c r="E22" s="429"/>
      <c r="F22" s="429"/>
      <c r="G22" s="429"/>
      <c r="H22" s="429"/>
      <c r="I22" s="429"/>
      <c r="J22" s="429"/>
      <c r="K22" s="430"/>
      <c r="L22" s="342"/>
      <c r="M22" s="343"/>
      <c r="N22" s="343"/>
      <c r="O22" s="343"/>
      <c r="P22" s="343"/>
      <c r="Q22" s="343"/>
      <c r="R22" s="344"/>
      <c r="S22" s="431"/>
    </row>
    <row r="23" spans="1:19" ht="18.75">
      <c r="A23" s="345"/>
      <c r="B23" s="201"/>
      <c r="C23" s="202"/>
      <c r="D23" s="203"/>
      <c r="E23" s="204"/>
      <c r="F23" s="433"/>
      <c r="G23" s="433"/>
      <c r="H23" s="433"/>
      <c r="I23" s="433"/>
      <c r="J23" s="433"/>
      <c r="K23" s="153"/>
      <c r="L23" s="433"/>
      <c r="M23" s="433"/>
      <c r="N23" s="433"/>
      <c r="O23" s="433"/>
      <c r="P23" s="433"/>
      <c r="Q23" s="433"/>
      <c r="R23" s="205"/>
      <c r="S23" s="432"/>
    </row>
    <row r="24" spans="1:19" ht="12.75">
      <c r="A24" s="345"/>
      <c r="B24" s="91"/>
      <c r="C24" s="92"/>
      <c r="D24" s="434"/>
      <c r="E24" s="435"/>
      <c r="F24" s="435"/>
      <c r="G24" s="435"/>
      <c r="H24" s="435"/>
      <c r="I24" s="435"/>
      <c r="J24" s="435"/>
      <c r="K24" s="153"/>
      <c r="L24" s="434"/>
      <c r="M24" s="436"/>
      <c r="N24" s="436"/>
      <c r="O24" s="436"/>
      <c r="P24" s="436"/>
      <c r="Q24" s="436"/>
      <c r="R24" s="207"/>
      <c r="S24" s="432"/>
    </row>
    <row r="25" spans="1:19" ht="12.75">
      <c r="A25" s="345"/>
      <c r="B25" s="94"/>
      <c r="C25" s="95"/>
      <c r="D25" s="96"/>
      <c r="E25" s="97"/>
      <c r="F25" s="426"/>
      <c r="G25" s="426"/>
      <c r="H25" s="426"/>
      <c r="I25" s="426"/>
      <c r="J25" s="426"/>
      <c r="K25" s="153"/>
      <c r="L25" s="427"/>
      <c r="M25" s="426"/>
      <c r="N25" s="426"/>
      <c r="O25" s="426"/>
      <c r="P25" s="426"/>
      <c r="Q25" s="426"/>
      <c r="R25" s="208"/>
      <c r="S25" s="432"/>
    </row>
    <row r="26" spans="1:19" ht="13.5" thickBot="1">
      <c r="A26" s="345"/>
      <c r="B26" s="99"/>
      <c r="C26" s="100"/>
      <c r="D26" s="101"/>
      <c r="E26" s="102"/>
      <c r="F26" s="426"/>
      <c r="G26" s="426"/>
      <c r="H26" s="426"/>
      <c r="I26" s="426"/>
      <c r="J26" s="426"/>
      <c r="K26" s="153"/>
      <c r="L26" s="427"/>
      <c r="M26" s="426"/>
      <c r="N26" s="426"/>
      <c r="O26" s="426"/>
      <c r="P26" s="426"/>
      <c r="Q26" s="426"/>
      <c r="R26" s="208"/>
      <c r="S26" s="432"/>
    </row>
    <row r="27" spans="1:19" ht="15.75" thickTop="1">
      <c r="A27" s="352"/>
      <c r="B27" s="209"/>
      <c r="C27" s="210"/>
      <c r="D27" s="211"/>
      <c r="E27" s="211"/>
      <c r="F27" s="338"/>
      <c r="G27" s="338"/>
      <c r="H27" s="338"/>
      <c r="I27" s="212"/>
      <c r="J27" s="212"/>
      <c r="K27" s="153"/>
      <c r="L27" s="214"/>
      <c r="M27" s="212"/>
      <c r="N27" s="212"/>
      <c r="O27" s="212"/>
      <c r="P27" s="212"/>
      <c r="Q27" s="212"/>
      <c r="R27" s="213"/>
      <c r="S27" s="212"/>
    </row>
    <row r="28" spans="1:19" ht="12.75">
      <c r="A28" s="14"/>
      <c r="B28" s="216"/>
      <c r="C28" s="218"/>
      <c r="D28" s="217"/>
      <c r="E28" s="217"/>
      <c r="F28" s="338"/>
      <c r="G28" s="338"/>
      <c r="H28" s="338"/>
      <c r="I28" s="338"/>
      <c r="J28" s="153"/>
      <c r="K28" s="153"/>
      <c r="L28" s="78"/>
      <c r="M28" s="153"/>
      <c r="N28" s="153"/>
      <c r="O28" s="153"/>
      <c r="P28" s="153"/>
      <c r="Q28" s="153"/>
      <c r="R28" s="215"/>
      <c r="S28" s="153"/>
    </row>
    <row r="29" spans="1:19" ht="12.75">
      <c r="A29" s="352"/>
      <c r="B29" s="58"/>
      <c r="C29" s="53"/>
      <c r="D29" s="152"/>
      <c r="E29" s="152"/>
      <c r="F29" s="338"/>
      <c r="G29" s="338"/>
      <c r="H29" s="338"/>
      <c r="I29" s="338"/>
      <c r="J29" s="338"/>
      <c r="K29" s="153"/>
      <c r="L29" s="78"/>
      <c r="M29" s="153"/>
      <c r="N29" s="153"/>
      <c r="O29" s="153"/>
      <c r="P29" s="153"/>
      <c r="Q29" s="153"/>
      <c r="R29" s="215"/>
      <c r="S29" s="338"/>
    </row>
    <row r="30" spans="1:19" ht="12.75">
      <c r="A30" s="14"/>
      <c r="B30" s="216"/>
      <c r="C30" s="218"/>
      <c r="D30" s="217"/>
      <c r="E30" s="217"/>
      <c r="F30" s="338"/>
      <c r="G30" s="338"/>
      <c r="H30" s="338"/>
      <c r="I30" s="338"/>
      <c r="J30" s="153"/>
      <c r="K30" s="153"/>
      <c r="L30" s="78"/>
      <c r="M30" s="153"/>
      <c r="N30" s="153"/>
      <c r="O30" s="153"/>
      <c r="P30" s="153"/>
      <c r="Q30" s="153"/>
      <c r="R30" s="215"/>
      <c r="S30" s="153"/>
    </row>
    <row r="31" spans="1:19" ht="12.75">
      <c r="A31" s="352"/>
      <c r="B31" s="58"/>
      <c r="C31" s="53"/>
      <c r="D31" s="152"/>
      <c r="E31" s="152"/>
      <c r="F31" s="338"/>
      <c r="G31" s="338"/>
      <c r="H31" s="338"/>
      <c r="I31" s="338"/>
      <c r="J31" s="338"/>
      <c r="K31" s="338"/>
      <c r="L31" s="382"/>
      <c r="M31" s="338"/>
      <c r="N31" s="338"/>
      <c r="O31" s="338"/>
      <c r="P31" s="338"/>
      <c r="Q31" s="338"/>
      <c r="R31" s="383"/>
      <c r="S31" s="338"/>
    </row>
    <row r="32" spans="1:19" ht="12.75">
      <c r="A32" s="14"/>
      <c r="B32" s="159"/>
      <c r="C32" s="53"/>
      <c r="D32" s="152"/>
      <c r="E32" s="152"/>
      <c r="F32" s="338"/>
      <c r="G32" s="338"/>
      <c r="H32" s="338"/>
      <c r="I32" s="338"/>
      <c r="J32" s="338"/>
      <c r="K32" s="153"/>
      <c r="L32" s="153"/>
      <c r="M32" s="153"/>
      <c r="N32" s="153"/>
      <c r="O32" s="153"/>
      <c r="P32" s="153"/>
      <c r="Q32" s="153"/>
      <c r="R32" s="153"/>
      <c r="S32" s="338"/>
    </row>
    <row r="33" spans="1:19" ht="12.75">
      <c r="A33" s="352"/>
      <c r="B33" s="159"/>
      <c r="C33" s="53"/>
      <c r="D33" s="152"/>
      <c r="E33" s="152"/>
      <c r="F33" s="338"/>
      <c r="G33" s="338"/>
      <c r="H33" s="338"/>
      <c r="I33" s="338"/>
      <c r="J33" s="338"/>
      <c r="K33" s="153"/>
      <c r="L33" s="153"/>
      <c r="M33" s="153"/>
      <c r="N33" s="153"/>
      <c r="O33" s="153"/>
      <c r="P33" s="153"/>
      <c r="Q33" s="153"/>
      <c r="R33" s="153"/>
      <c r="S33" s="338"/>
    </row>
    <row r="34" spans="1:19" ht="12.75">
      <c r="A34" s="14"/>
      <c r="B34" s="159"/>
      <c r="C34" s="53"/>
      <c r="D34" s="152"/>
      <c r="E34" s="152"/>
      <c r="F34" s="338"/>
      <c r="G34" s="338"/>
      <c r="H34" s="338"/>
      <c r="I34" s="338"/>
      <c r="J34" s="338"/>
      <c r="K34" s="153"/>
      <c r="L34" s="153"/>
      <c r="M34" s="153"/>
      <c r="N34" s="153"/>
      <c r="O34" s="153"/>
      <c r="P34" s="153"/>
      <c r="Q34" s="153"/>
      <c r="R34" s="153"/>
      <c r="S34" s="338"/>
    </row>
    <row r="35" spans="1:19" ht="12.75">
      <c r="A35" s="352"/>
      <c r="B35" s="159"/>
      <c r="C35" s="53"/>
      <c r="D35" s="152"/>
      <c r="E35" s="152"/>
      <c r="F35" s="338"/>
      <c r="G35" s="338"/>
      <c r="H35" s="338"/>
      <c r="I35" s="338"/>
      <c r="J35" s="338"/>
      <c r="K35" s="153"/>
      <c r="L35" s="153"/>
      <c r="M35" s="153"/>
      <c r="N35" s="153"/>
      <c r="O35" s="153"/>
      <c r="P35" s="153"/>
      <c r="Q35" s="153"/>
      <c r="R35" s="153"/>
      <c r="S35" s="338"/>
    </row>
    <row r="36" spans="1:19" ht="13.5" thickBot="1">
      <c r="A36" s="280"/>
      <c r="B36" s="354"/>
      <c r="C36" s="260"/>
      <c r="D36" s="329"/>
      <c r="E36" s="329"/>
      <c r="F36" s="339"/>
      <c r="G36" s="339"/>
      <c r="H36" s="339"/>
      <c r="I36" s="339"/>
      <c r="J36" s="339"/>
      <c r="K36" s="330"/>
      <c r="L36" s="330"/>
      <c r="M36" s="330"/>
      <c r="N36" s="330"/>
      <c r="O36" s="330"/>
      <c r="P36" s="330"/>
      <c r="Q36" s="330"/>
      <c r="R36" s="330"/>
      <c r="S36" s="339"/>
    </row>
  </sheetData>
  <sheetProtection/>
  <mergeCells count="34">
    <mergeCell ref="O5:O6"/>
    <mergeCell ref="P5:P6"/>
    <mergeCell ref="Q5:Q6"/>
    <mergeCell ref="J5:J6"/>
    <mergeCell ref="L5:L6"/>
    <mergeCell ref="M5:M6"/>
    <mergeCell ref="N5:N6"/>
    <mergeCell ref="A2:K2"/>
    <mergeCell ref="S2:S6"/>
    <mergeCell ref="F3:J3"/>
    <mergeCell ref="L3:Q3"/>
    <mergeCell ref="D4:J4"/>
    <mergeCell ref="L4:Q4"/>
    <mergeCell ref="F5:F6"/>
    <mergeCell ref="G5:G6"/>
    <mergeCell ref="H5:H6"/>
    <mergeCell ref="I5:I6"/>
    <mergeCell ref="A22:K22"/>
    <mergeCell ref="S22:S26"/>
    <mergeCell ref="F23:J23"/>
    <mergeCell ref="L23:Q23"/>
    <mergeCell ref="D24:J24"/>
    <mergeCell ref="L24:Q24"/>
    <mergeCell ref="F25:F26"/>
    <mergeCell ref="G25:G26"/>
    <mergeCell ref="H25:H26"/>
    <mergeCell ref="I25:I26"/>
    <mergeCell ref="O25:O26"/>
    <mergeCell ref="P25:P26"/>
    <mergeCell ref="Q25:Q26"/>
    <mergeCell ref="J25:J26"/>
    <mergeCell ref="L25:L26"/>
    <mergeCell ref="M25:M26"/>
    <mergeCell ref="N25:N26"/>
  </mergeCells>
  <printOptions/>
  <pageMargins left="0.49" right="0.57" top="0.7" bottom="0.47" header="0.4921259845" footer="0.492125984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3"/>
  <sheetViews>
    <sheetView showZeros="0" zoomScalePageLayoutView="0" workbookViewId="0" topLeftCell="E1">
      <selection activeCell="S3" sqref="S3:S7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7109375" style="0" customWidth="1"/>
    <col min="4" max="4" width="2.7109375" style="0" customWidth="1"/>
    <col min="5" max="5" width="39.8515625" style="0" customWidth="1"/>
    <col min="6" max="6" width="7.28125" style="0" customWidth="1"/>
    <col min="7" max="7" width="6.421875" style="0" customWidth="1"/>
    <col min="8" max="8" width="13.421875" style="0" customWidth="1"/>
    <col min="9" max="9" width="7.421875" style="0" customWidth="1"/>
    <col min="10" max="10" width="9.00390625" style="0" customWidth="1"/>
    <col min="11" max="11" width="0.85546875" style="5" customWidth="1"/>
    <col min="12" max="12" width="0.13671875" style="0" customWidth="1"/>
    <col min="13" max="13" width="6.421875" style="0" customWidth="1"/>
    <col min="14" max="14" width="5.28125" style="0" customWidth="1"/>
    <col min="15" max="15" width="7.00390625" style="0" customWidth="1"/>
    <col min="16" max="16" width="7.85156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19" ht="12.75">
      <c r="A1" s="161"/>
      <c r="B1" s="222"/>
      <c r="C1" s="272"/>
      <c r="D1" s="273"/>
      <c r="E1" s="171"/>
      <c r="F1" s="25"/>
      <c r="G1" s="25"/>
      <c r="H1" s="172"/>
      <c r="I1" s="25"/>
      <c r="J1" s="25"/>
      <c r="K1" s="25"/>
      <c r="L1" s="25"/>
      <c r="M1" s="25"/>
      <c r="N1" s="25"/>
      <c r="O1" s="25"/>
      <c r="P1" s="25"/>
      <c r="Q1" s="25"/>
      <c r="R1" s="25"/>
      <c r="S1" s="31"/>
    </row>
    <row r="2" spans="2:13" ht="19.5" thickBot="1">
      <c r="B2" s="107" t="s">
        <v>253</v>
      </c>
      <c r="C2" s="108"/>
      <c r="D2" s="108"/>
      <c r="E2" s="108"/>
      <c r="F2" s="80"/>
      <c r="G2" s="80"/>
      <c r="H2" s="80"/>
      <c r="I2" s="81"/>
      <c r="J2" s="80"/>
      <c r="K2" s="80"/>
      <c r="L2" s="5"/>
      <c r="M2" s="5"/>
    </row>
    <row r="3" spans="1:19" ht="13.5" customHeight="1" thickBot="1">
      <c r="A3" s="428" t="s">
        <v>356</v>
      </c>
      <c r="B3" s="429"/>
      <c r="C3" s="429"/>
      <c r="D3" s="429"/>
      <c r="E3" s="429"/>
      <c r="F3" s="429"/>
      <c r="G3" s="429"/>
      <c r="H3" s="429"/>
      <c r="I3" s="429"/>
      <c r="J3" s="429"/>
      <c r="K3" s="430"/>
      <c r="L3" s="8"/>
      <c r="M3" s="103"/>
      <c r="N3" s="103"/>
      <c r="O3" s="103"/>
      <c r="P3" s="103"/>
      <c r="Q3" s="104"/>
      <c r="R3" s="328"/>
      <c r="S3" s="431" t="s">
        <v>357</v>
      </c>
    </row>
    <row r="4" spans="1:19" ht="18.75">
      <c r="A4" s="85"/>
      <c r="B4" s="86"/>
      <c r="C4" s="87"/>
      <c r="D4" s="88"/>
      <c r="E4" s="89"/>
      <c r="F4" s="439" t="s">
        <v>2</v>
      </c>
      <c r="G4" s="440"/>
      <c r="H4" s="440"/>
      <c r="I4" s="440"/>
      <c r="J4" s="441"/>
      <c r="K4" s="10"/>
      <c r="L4" s="442" t="s">
        <v>3</v>
      </c>
      <c r="M4" s="443"/>
      <c r="N4" s="443"/>
      <c r="O4" s="443"/>
      <c r="P4" s="443"/>
      <c r="Q4" s="444"/>
      <c r="R4" s="10"/>
      <c r="S4" s="432"/>
    </row>
    <row r="5" spans="1:19" ht="12.75">
      <c r="A5" s="90"/>
      <c r="B5" s="91" t="s">
        <v>95</v>
      </c>
      <c r="C5" s="92" t="s">
        <v>5</v>
      </c>
      <c r="D5" s="421" t="s">
        <v>6</v>
      </c>
      <c r="E5" s="445"/>
      <c r="F5" s="445"/>
      <c r="G5" s="445"/>
      <c r="H5" s="445"/>
      <c r="I5" s="445"/>
      <c r="J5" s="446"/>
      <c r="K5" s="11"/>
      <c r="L5" s="447"/>
      <c r="M5" s="448"/>
      <c r="N5" s="448"/>
      <c r="O5" s="448"/>
      <c r="P5" s="448"/>
      <c r="Q5" s="449"/>
      <c r="R5" s="11"/>
      <c r="S5" s="432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450">
        <v>610</v>
      </c>
      <c r="G6" s="452">
        <v>620</v>
      </c>
      <c r="H6" s="452">
        <v>630</v>
      </c>
      <c r="I6" s="452">
        <v>640</v>
      </c>
      <c r="J6" s="454" t="s">
        <v>10</v>
      </c>
      <c r="K6" s="12"/>
      <c r="L6" s="456">
        <v>711</v>
      </c>
      <c r="M6" s="452">
        <v>712</v>
      </c>
      <c r="N6" s="452">
        <v>714</v>
      </c>
      <c r="O6" s="452">
        <v>716</v>
      </c>
      <c r="P6" s="424">
        <v>717</v>
      </c>
      <c r="Q6" s="454" t="s">
        <v>10</v>
      </c>
      <c r="R6" s="12"/>
      <c r="S6" s="432"/>
    </row>
    <row r="7" spans="1:19" ht="13.5" thickBot="1">
      <c r="A7" s="98"/>
      <c r="B7" s="99" t="s">
        <v>96</v>
      </c>
      <c r="C7" s="100"/>
      <c r="D7" s="101"/>
      <c r="E7" s="102"/>
      <c r="F7" s="451"/>
      <c r="G7" s="453"/>
      <c r="H7" s="453"/>
      <c r="I7" s="453"/>
      <c r="J7" s="455"/>
      <c r="K7" s="12"/>
      <c r="L7" s="457"/>
      <c r="M7" s="453"/>
      <c r="N7" s="453"/>
      <c r="O7" s="453"/>
      <c r="P7" s="453"/>
      <c r="Q7" s="455"/>
      <c r="R7" s="12"/>
      <c r="S7" s="432"/>
    </row>
    <row r="8" spans="1:19" ht="15.75" thickTop="1">
      <c r="A8" s="105">
        <v>1</v>
      </c>
      <c r="B8" s="118" t="s">
        <v>268</v>
      </c>
      <c r="C8" s="119"/>
      <c r="D8" s="120"/>
      <c r="E8" s="120"/>
      <c r="F8" s="110">
        <v>10000</v>
      </c>
      <c r="G8" s="110">
        <v>4000</v>
      </c>
      <c r="H8" s="110">
        <v>50348</v>
      </c>
      <c r="I8" s="110">
        <v>16110</v>
      </c>
      <c r="J8" s="110">
        <v>80458</v>
      </c>
      <c r="K8" s="121">
        <f>SUM(H8:I8)</f>
        <v>66458</v>
      </c>
      <c r="L8" s="109"/>
      <c r="M8" s="110">
        <v>5910</v>
      </c>
      <c r="N8" s="110"/>
      <c r="O8" s="110"/>
      <c r="P8" s="393">
        <v>122129</v>
      </c>
      <c r="Q8" s="110">
        <v>128039</v>
      </c>
      <c r="R8" s="13"/>
      <c r="S8" s="110">
        <v>208497</v>
      </c>
    </row>
    <row r="9" spans="1:19" ht="12.75">
      <c r="A9" s="14">
        <f>A8+1</f>
        <v>2</v>
      </c>
      <c r="B9" s="341" t="s">
        <v>269</v>
      </c>
      <c r="C9" s="151" t="s">
        <v>275</v>
      </c>
      <c r="D9" s="152"/>
      <c r="E9" s="151" t="s">
        <v>341</v>
      </c>
      <c r="F9" s="153"/>
      <c r="G9" s="153"/>
      <c r="H9" s="338">
        <v>4990</v>
      </c>
      <c r="I9" s="338"/>
      <c r="J9" s="338">
        <f>SUM(H9:I9)</f>
        <v>4990</v>
      </c>
      <c r="K9" s="144"/>
      <c r="L9" s="79"/>
      <c r="M9" s="153"/>
      <c r="N9" s="153"/>
      <c r="O9" s="153"/>
      <c r="P9" s="153"/>
      <c r="Q9" s="154"/>
      <c r="R9" s="15"/>
      <c r="S9" s="338">
        <f>SUM(J9:R9)</f>
        <v>4990</v>
      </c>
    </row>
    <row r="10" spans="1:19" ht="12.75">
      <c r="A10" s="14">
        <v>3</v>
      </c>
      <c r="B10" s="216" t="s">
        <v>270</v>
      </c>
      <c r="C10" s="151" t="s">
        <v>275</v>
      </c>
      <c r="D10" s="217"/>
      <c r="E10" s="151" t="s">
        <v>296</v>
      </c>
      <c r="F10" s="153"/>
      <c r="G10" s="153"/>
      <c r="H10" s="338">
        <v>2050</v>
      </c>
      <c r="I10" s="338"/>
      <c r="J10" s="338">
        <f>SUM(H10:I10)</f>
        <v>2050</v>
      </c>
      <c r="K10" s="144"/>
      <c r="L10" s="79"/>
      <c r="M10" s="153"/>
      <c r="N10" s="153"/>
      <c r="O10" s="153"/>
      <c r="P10" s="153"/>
      <c r="Q10" s="154"/>
      <c r="R10" s="15"/>
      <c r="S10" s="338">
        <f>SUM(J10:R10)</f>
        <v>2050</v>
      </c>
    </row>
    <row r="11" spans="1:19" ht="12.75">
      <c r="A11" s="14">
        <v>4</v>
      </c>
      <c r="B11" s="216" t="s">
        <v>271</v>
      </c>
      <c r="C11" s="151" t="s">
        <v>276</v>
      </c>
      <c r="D11" s="217"/>
      <c r="E11" s="217" t="s">
        <v>335</v>
      </c>
      <c r="F11" s="153"/>
      <c r="G11" s="153"/>
      <c r="H11" s="338">
        <v>3000</v>
      </c>
      <c r="I11" s="338"/>
      <c r="J11" s="338">
        <f>SUM(H11:I11)</f>
        <v>3000</v>
      </c>
      <c r="K11" s="144"/>
      <c r="L11" s="79"/>
      <c r="M11" s="153"/>
      <c r="N11" s="153"/>
      <c r="O11" s="153"/>
      <c r="P11" s="153"/>
      <c r="Q11" s="154"/>
      <c r="R11" s="15"/>
      <c r="S11" s="338">
        <f>SUM(J11:R11)</f>
        <v>3000</v>
      </c>
    </row>
    <row r="12" spans="1:19" ht="12.75">
      <c r="A12" s="14">
        <v>5</v>
      </c>
      <c r="B12" s="216" t="s">
        <v>272</v>
      </c>
      <c r="C12" s="151" t="s">
        <v>275</v>
      </c>
      <c r="D12" s="217"/>
      <c r="E12" s="217" t="s">
        <v>277</v>
      </c>
      <c r="F12" s="153"/>
      <c r="G12" s="153"/>
      <c r="H12" s="338"/>
      <c r="I12" s="338"/>
      <c r="J12" s="153"/>
      <c r="K12" s="144"/>
      <c r="L12" s="79"/>
      <c r="M12" s="153"/>
      <c r="N12" s="153"/>
      <c r="O12" s="153"/>
      <c r="P12" s="153"/>
      <c r="Q12" s="154"/>
      <c r="R12" s="15"/>
      <c r="S12" s="153"/>
    </row>
    <row r="13" spans="1:19" ht="12.75">
      <c r="A13" s="14">
        <v>6</v>
      </c>
      <c r="B13" s="216" t="s">
        <v>273</v>
      </c>
      <c r="C13" s="151" t="s">
        <v>275</v>
      </c>
      <c r="D13" s="217"/>
      <c r="E13" s="217" t="s">
        <v>297</v>
      </c>
      <c r="F13" s="153"/>
      <c r="G13" s="153"/>
      <c r="H13" s="338" t="s">
        <v>124</v>
      </c>
      <c r="I13" s="338">
        <v>11618</v>
      </c>
      <c r="J13" s="338">
        <f>SUM(H13:I13)</f>
        <v>11618</v>
      </c>
      <c r="K13" s="144"/>
      <c r="L13" s="79"/>
      <c r="M13" s="153"/>
      <c r="N13" s="153"/>
      <c r="O13" s="153"/>
      <c r="P13" s="153"/>
      <c r="Q13" s="154"/>
      <c r="R13" s="15"/>
      <c r="S13" s="338">
        <f>SUM(J13:R13)</f>
        <v>11618</v>
      </c>
    </row>
    <row r="14" spans="1:19" ht="13.5" thickBot="1">
      <c r="A14" s="280">
        <v>7</v>
      </c>
      <c r="B14" s="335" t="s">
        <v>274</v>
      </c>
      <c r="C14" s="340" t="s">
        <v>275</v>
      </c>
      <c r="D14" s="337"/>
      <c r="E14" s="337" t="s">
        <v>298</v>
      </c>
      <c r="F14" s="330"/>
      <c r="G14" s="330"/>
      <c r="H14" s="339" t="s">
        <v>124</v>
      </c>
      <c r="I14" s="339">
        <v>4492</v>
      </c>
      <c r="J14" s="339">
        <v>4492</v>
      </c>
      <c r="K14" s="331">
        <f>SUM(K8:K13)</f>
        <v>66458</v>
      </c>
      <c r="L14" s="332"/>
      <c r="M14" s="330"/>
      <c r="N14" s="330"/>
      <c r="O14" s="330"/>
      <c r="P14" s="330"/>
      <c r="Q14" s="333"/>
      <c r="R14" s="334"/>
      <c r="S14" s="339">
        <v>4492</v>
      </c>
    </row>
    <row r="15" spans="1:19" ht="13.5" thickBot="1">
      <c r="A15" s="280">
        <v>8</v>
      </c>
      <c r="B15" s="335" t="s">
        <v>274</v>
      </c>
      <c r="C15" s="340" t="s">
        <v>275</v>
      </c>
      <c r="D15" s="337"/>
      <c r="E15" s="337" t="s">
        <v>304</v>
      </c>
      <c r="F15" s="330"/>
      <c r="G15" s="330"/>
      <c r="H15" s="339"/>
      <c r="I15" s="339"/>
      <c r="J15" s="339"/>
      <c r="K15" s="331"/>
      <c r="L15" s="332"/>
      <c r="M15" s="330"/>
      <c r="N15" s="330"/>
      <c r="O15" s="330"/>
      <c r="P15" s="330"/>
      <c r="Q15" s="333"/>
      <c r="R15" s="334"/>
      <c r="S15" s="339"/>
    </row>
    <row r="16" spans="1:19" ht="15" customHeight="1" thickBot="1">
      <c r="A16" s="280">
        <v>9</v>
      </c>
      <c r="B16" s="335" t="s">
        <v>316</v>
      </c>
      <c r="C16" s="151" t="s">
        <v>276</v>
      </c>
      <c r="D16" s="337"/>
      <c r="E16" s="337" t="s">
        <v>336</v>
      </c>
      <c r="F16" s="330"/>
      <c r="G16" s="330"/>
      <c r="H16" s="339"/>
      <c r="I16" s="339" t="s">
        <v>124</v>
      </c>
      <c r="J16" s="339" t="s">
        <v>124</v>
      </c>
      <c r="K16" s="331"/>
      <c r="L16" s="332"/>
      <c r="M16" s="330"/>
      <c r="N16" s="330"/>
      <c r="O16" s="330"/>
      <c r="P16" s="330">
        <v>122129</v>
      </c>
      <c r="Q16" s="333">
        <v>122129</v>
      </c>
      <c r="R16" s="334"/>
      <c r="S16" s="339">
        <v>122129</v>
      </c>
    </row>
    <row r="17" spans="1:19" ht="13.5" thickBot="1">
      <c r="A17" s="280">
        <v>10</v>
      </c>
      <c r="B17" s="335" t="s">
        <v>346</v>
      </c>
      <c r="C17" s="340" t="s">
        <v>275</v>
      </c>
      <c r="D17" s="337"/>
      <c r="E17" s="337" t="s">
        <v>347</v>
      </c>
      <c r="F17" s="339">
        <v>10000</v>
      </c>
      <c r="G17" s="339">
        <v>4000</v>
      </c>
      <c r="H17" s="339">
        <v>40308</v>
      </c>
      <c r="I17" s="339" t="s">
        <v>124</v>
      </c>
      <c r="J17" s="339">
        <v>54308</v>
      </c>
      <c r="K17" s="331">
        <f>SUM(F17:J17)</f>
        <v>108616</v>
      </c>
      <c r="L17" s="332"/>
      <c r="M17" s="330">
        <v>5910</v>
      </c>
      <c r="N17" s="330"/>
      <c r="O17" s="330"/>
      <c r="P17" s="330"/>
      <c r="Q17" s="333">
        <v>5910</v>
      </c>
      <c r="R17" s="334"/>
      <c r="S17" s="339">
        <v>60218</v>
      </c>
    </row>
    <row r="18" spans="2:13" ht="19.5" thickBot="1">
      <c r="B18" s="107" t="s">
        <v>253</v>
      </c>
      <c r="C18" s="108"/>
      <c r="D18" s="108"/>
      <c r="E18" s="108"/>
      <c r="F18" s="80"/>
      <c r="G18" s="80"/>
      <c r="H18" s="80" t="s">
        <v>124</v>
      </c>
      <c r="I18" s="81"/>
      <c r="J18" s="80"/>
      <c r="K18" s="80"/>
      <c r="L18" s="5"/>
      <c r="M18" s="5"/>
    </row>
    <row r="19" spans="1:19" ht="13.5" customHeight="1" thickBot="1">
      <c r="A19" s="428"/>
      <c r="B19" s="429"/>
      <c r="C19" s="429"/>
      <c r="D19" s="429"/>
      <c r="E19" s="429"/>
      <c r="F19" s="429"/>
      <c r="G19" s="429"/>
      <c r="H19" s="429"/>
      <c r="I19" s="429"/>
      <c r="J19" s="429"/>
      <c r="K19" s="430"/>
      <c r="L19" s="8"/>
      <c r="M19" s="103"/>
      <c r="N19" s="103"/>
      <c r="O19" s="103"/>
      <c r="P19" s="103"/>
      <c r="Q19" s="104"/>
      <c r="R19" s="328"/>
      <c r="S19" s="431"/>
    </row>
    <row r="20" spans="1:19" ht="18.75">
      <c r="A20" s="85"/>
      <c r="B20" s="86"/>
      <c r="C20" s="87"/>
      <c r="D20" s="88"/>
      <c r="E20" s="89"/>
      <c r="F20" s="439"/>
      <c r="G20" s="440"/>
      <c r="H20" s="440"/>
      <c r="I20" s="440"/>
      <c r="J20" s="441"/>
      <c r="K20" s="10"/>
      <c r="L20" s="442"/>
      <c r="M20" s="443"/>
      <c r="N20" s="443"/>
      <c r="O20" s="443"/>
      <c r="P20" s="443"/>
      <c r="Q20" s="444"/>
      <c r="R20" s="10"/>
      <c r="S20" s="432"/>
    </row>
    <row r="21" spans="1:19" ht="12.75">
      <c r="A21" s="90"/>
      <c r="B21" s="91"/>
      <c r="C21" s="92"/>
      <c r="D21" s="421"/>
      <c r="E21" s="445"/>
      <c r="F21" s="445"/>
      <c r="G21" s="445"/>
      <c r="H21" s="445"/>
      <c r="I21" s="445"/>
      <c r="J21" s="446"/>
      <c r="K21" s="11"/>
      <c r="L21" s="447"/>
      <c r="M21" s="448"/>
      <c r="N21" s="448"/>
      <c r="O21" s="448"/>
      <c r="P21" s="448"/>
      <c r="Q21" s="449"/>
      <c r="R21" s="11"/>
      <c r="S21" s="432"/>
    </row>
    <row r="22" spans="1:19" ht="12.75">
      <c r="A22" s="93"/>
      <c r="B22" s="94"/>
      <c r="C22" s="95"/>
      <c r="D22" s="96"/>
      <c r="E22" s="97"/>
      <c r="F22" s="450"/>
      <c r="G22" s="452"/>
      <c r="H22" s="452"/>
      <c r="I22" s="452"/>
      <c r="J22" s="454"/>
      <c r="K22" s="12"/>
      <c r="L22" s="456"/>
      <c r="M22" s="452"/>
      <c r="N22" s="452"/>
      <c r="O22" s="452"/>
      <c r="P22" s="424"/>
      <c r="Q22" s="454"/>
      <c r="R22" s="12"/>
      <c r="S22" s="432"/>
    </row>
    <row r="23" spans="1:19" ht="13.5" thickBot="1">
      <c r="A23" s="98"/>
      <c r="B23" s="99"/>
      <c r="C23" s="100"/>
      <c r="D23" s="101"/>
      <c r="E23" s="102"/>
      <c r="F23" s="451"/>
      <c r="G23" s="453"/>
      <c r="H23" s="453"/>
      <c r="I23" s="453"/>
      <c r="J23" s="455"/>
      <c r="K23" s="12"/>
      <c r="L23" s="457"/>
      <c r="M23" s="453"/>
      <c r="N23" s="453"/>
      <c r="O23" s="453"/>
      <c r="P23" s="453"/>
      <c r="Q23" s="455"/>
      <c r="R23" s="12"/>
      <c r="S23" s="432"/>
    </row>
    <row r="24" spans="1:19" ht="15.75" thickTop="1">
      <c r="A24" s="105"/>
      <c r="B24" s="118"/>
      <c r="C24" s="119"/>
      <c r="D24" s="120"/>
      <c r="E24" s="120"/>
      <c r="F24" s="110"/>
      <c r="G24" s="110"/>
      <c r="H24" s="110"/>
      <c r="I24" s="110"/>
      <c r="J24" s="110"/>
      <c r="K24" s="121"/>
      <c r="L24" s="109"/>
      <c r="M24" s="110"/>
      <c r="N24" s="110"/>
      <c r="O24" s="110"/>
      <c r="P24" s="110"/>
      <c r="Q24" s="110"/>
      <c r="R24" s="13"/>
      <c r="S24" s="160"/>
    </row>
    <row r="25" spans="1:19" ht="12.75">
      <c r="A25" s="14"/>
      <c r="B25" s="341"/>
      <c r="C25" s="151"/>
      <c r="D25" s="152"/>
      <c r="E25" s="151"/>
      <c r="F25" s="153"/>
      <c r="G25" s="153"/>
      <c r="H25" s="338"/>
      <c r="I25" s="338"/>
      <c r="J25" s="338"/>
      <c r="K25" s="144"/>
      <c r="L25" s="79"/>
      <c r="M25" s="153"/>
      <c r="N25" s="153"/>
      <c r="O25" s="153"/>
      <c r="P25" s="153"/>
      <c r="Q25" s="154"/>
      <c r="R25" s="15"/>
      <c r="S25" s="154"/>
    </row>
    <row r="26" spans="1:19" ht="12.75">
      <c r="A26" s="14"/>
      <c r="B26" s="216"/>
      <c r="C26" s="151"/>
      <c r="D26" s="217"/>
      <c r="E26" s="151"/>
      <c r="F26" s="153"/>
      <c r="G26" s="153"/>
      <c r="H26" s="338"/>
      <c r="I26" s="338"/>
      <c r="J26" s="338"/>
      <c r="K26" s="144"/>
      <c r="L26" s="79"/>
      <c r="M26" s="153"/>
      <c r="N26" s="153"/>
      <c r="O26" s="153"/>
      <c r="P26" s="153"/>
      <c r="Q26" s="154"/>
      <c r="R26" s="15"/>
      <c r="S26" s="154"/>
    </row>
    <row r="27" spans="1:19" ht="12.75">
      <c r="A27" s="14"/>
      <c r="B27" s="216"/>
      <c r="C27" s="151"/>
      <c r="D27" s="217"/>
      <c r="E27" s="217"/>
      <c r="F27" s="153"/>
      <c r="G27" s="153"/>
      <c r="H27" s="338"/>
      <c r="I27" s="338"/>
      <c r="J27" s="338"/>
      <c r="K27" s="144"/>
      <c r="L27" s="79"/>
      <c r="M27" s="153"/>
      <c r="N27" s="153"/>
      <c r="O27" s="153"/>
      <c r="P27" s="153"/>
      <c r="Q27" s="154"/>
      <c r="R27" s="15"/>
      <c r="S27" s="154"/>
    </row>
    <row r="28" spans="1:19" ht="12.75">
      <c r="A28" s="14"/>
      <c r="B28" s="216"/>
      <c r="C28" s="151"/>
      <c r="D28" s="217"/>
      <c r="E28" s="217"/>
      <c r="F28" s="153"/>
      <c r="G28" s="153"/>
      <c r="H28" s="338"/>
      <c r="I28" s="338"/>
      <c r="J28" s="338"/>
      <c r="K28" s="144"/>
      <c r="L28" s="79"/>
      <c r="M28" s="153"/>
      <c r="N28" s="153"/>
      <c r="O28" s="153"/>
      <c r="P28" s="153"/>
      <c r="Q28" s="154"/>
      <c r="R28" s="15"/>
      <c r="S28" s="154"/>
    </row>
    <row r="29" spans="1:19" ht="12.75">
      <c r="A29" s="14"/>
      <c r="B29" s="216"/>
      <c r="C29" s="151"/>
      <c r="D29" s="217"/>
      <c r="E29" s="217"/>
      <c r="F29" s="153"/>
      <c r="G29" s="153"/>
      <c r="H29" s="338"/>
      <c r="I29" s="338"/>
      <c r="J29" s="338"/>
      <c r="K29" s="144"/>
      <c r="L29" s="79"/>
      <c r="M29" s="153"/>
      <c r="N29" s="153"/>
      <c r="O29" s="153"/>
      <c r="P29" s="153"/>
      <c r="Q29" s="154"/>
      <c r="R29" s="15"/>
      <c r="S29" s="154"/>
    </row>
    <row r="30" spans="1:19" ht="13.5" thickBot="1">
      <c r="A30" s="280"/>
      <c r="B30" s="335"/>
      <c r="C30" s="340"/>
      <c r="D30" s="337"/>
      <c r="E30" s="337"/>
      <c r="F30" s="330"/>
      <c r="G30" s="330"/>
      <c r="H30" s="339"/>
      <c r="I30" s="339"/>
      <c r="J30" s="339"/>
      <c r="K30" s="331"/>
      <c r="L30" s="332"/>
      <c r="M30" s="330"/>
      <c r="N30" s="330"/>
      <c r="O30" s="330"/>
      <c r="P30" s="330"/>
      <c r="Q30" s="333"/>
      <c r="R30" s="334"/>
      <c r="S30" s="333"/>
    </row>
    <row r="31" spans="1:19" ht="13.5" thickBot="1">
      <c r="A31" s="280"/>
      <c r="B31" s="335"/>
      <c r="C31" s="340"/>
      <c r="D31" s="337"/>
      <c r="E31" s="337"/>
      <c r="F31" s="330"/>
      <c r="G31" s="330"/>
      <c r="H31" s="339"/>
      <c r="I31" s="339"/>
      <c r="J31" s="330"/>
      <c r="K31" s="331"/>
      <c r="L31" s="332"/>
      <c r="M31" s="330"/>
      <c r="N31" s="330"/>
      <c r="O31" s="330"/>
      <c r="P31" s="330"/>
      <c r="Q31" s="333"/>
      <c r="R31" s="334"/>
      <c r="S31" s="330"/>
    </row>
    <row r="32" spans="1:19" ht="13.5" thickBot="1">
      <c r="A32" s="280"/>
      <c r="B32" s="335"/>
      <c r="C32" s="151"/>
      <c r="D32" s="337"/>
      <c r="E32" s="337"/>
      <c r="F32" s="330"/>
      <c r="G32" s="330"/>
      <c r="H32" s="339"/>
      <c r="I32" s="339"/>
      <c r="J32" s="339"/>
      <c r="K32" s="331"/>
      <c r="L32" s="332"/>
      <c r="M32" s="330"/>
      <c r="N32" s="330"/>
      <c r="O32" s="330"/>
      <c r="P32" s="330"/>
      <c r="Q32" s="333"/>
      <c r="R32" s="334"/>
      <c r="S32" s="339"/>
    </row>
    <row r="33" spans="6:19" ht="13.5" thickBot="1">
      <c r="F33" s="330"/>
      <c r="G33" s="330"/>
      <c r="H33" s="339"/>
      <c r="I33" s="339"/>
      <c r="J33" s="330"/>
      <c r="K33" s="331"/>
      <c r="L33" s="332"/>
      <c r="M33" s="330"/>
      <c r="N33" s="330"/>
      <c r="O33" s="330"/>
      <c r="P33" s="330"/>
      <c r="Q33" s="333"/>
      <c r="R33" s="334"/>
      <c r="S33" s="330"/>
    </row>
  </sheetData>
  <sheetProtection/>
  <mergeCells count="34">
    <mergeCell ref="O22:O23"/>
    <mergeCell ref="P22:P23"/>
    <mergeCell ref="Q22:Q23"/>
    <mergeCell ref="J22:J23"/>
    <mergeCell ref="L22:L23"/>
    <mergeCell ref="M22:M23"/>
    <mergeCell ref="N22:N23"/>
    <mergeCell ref="A19:K19"/>
    <mergeCell ref="S19:S23"/>
    <mergeCell ref="F20:J20"/>
    <mergeCell ref="L20:Q20"/>
    <mergeCell ref="D21:J21"/>
    <mergeCell ref="L21:Q21"/>
    <mergeCell ref="F22:F23"/>
    <mergeCell ref="G22:G23"/>
    <mergeCell ref="H22:H23"/>
    <mergeCell ref="I22:I23"/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O6:O7"/>
    <mergeCell ref="P6:P7"/>
    <mergeCell ref="Q6:Q7"/>
    <mergeCell ref="J6:J7"/>
    <mergeCell ref="L6:L7"/>
    <mergeCell ref="M6:M7"/>
    <mergeCell ref="N6:N7"/>
  </mergeCells>
  <printOptions/>
  <pageMargins left="0.47" right="0.51" top="1" bottom="1" header="0.4921259845" footer="0.492125984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7"/>
  <sheetViews>
    <sheetView showZeros="0" zoomScalePageLayoutView="0" workbookViewId="0" topLeftCell="D1">
      <selection activeCell="S3" sqref="S3:S7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6.14062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3.8515625" style="0" customWidth="1"/>
    <col min="14" max="14" width="8.28125" style="0" customWidth="1"/>
    <col min="15" max="15" width="7.57421875" style="0" customWidth="1"/>
    <col min="16" max="16" width="6.1406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19" ht="12.75">
      <c r="A1" s="161"/>
      <c r="B1" s="222"/>
      <c r="C1" s="272"/>
      <c r="D1" s="273"/>
      <c r="E1" s="171"/>
      <c r="F1" s="25"/>
      <c r="G1" s="25"/>
      <c r="H1" s="172"/>
      <c r="I1" s="25"/>
      <c r="J1" s="25"/>
      <c r="K1" s="25"/>
      <c r="L1" s="25"/>
      <c r="M1" s="25"/>
      <c r="N1" s="25"/>
      <c r="O1" s="25"/>
      <c r="P1" s="25"/>
      <c r="Q1" s="25"/>
      <c r="R1" s="25"/>
      <c r="S1" s="31"/>
    </row>
    <row r="2" spans="2:13" ht="19.5" thickBot="1">
      <c r="B2" s="107" t="s">
        <v>254</v>
      </c>
      <c r="C2" s="108"/>
      <c r="D2" s="108"/>
      <c r="E2" s="108"/>
      <c r="F2" s="80"/>
      <c r="G2" s="80"/>
      <c r="H2" s="80"/>
      <c r="I2" s="81"/>
      <c r="J2" s="80"/>
      <c r="K2" s="80"/>
      <c r="L2" s="5"/>
      <c r="M2" s="5"/>
    </row>
    <row r="3" spans="1:19" ht="13.5" customHeight="1" thickBot="1">
      <c r="A3" s="428" t="s">
        <v>356</v>
      </c>
      <c r="B3" s="429"/>
      <c r="C3" s="429"/>
      <c r="D3" s="429"/>
      <c r="E3" s="429"/>
      <c r="F3" s="429"/>
      <c r="G3" s="429"/>
      <c r="H3" s="429"/>
      <c r="I3" s="429"/>
      <c r="J3" s="429"/>
      <c r="K3" s="430"/>
      <c r="L3" s="8"/>
      <c r="M3" s="103"/>
      <c r="N3" s="103"/>
      <c r="O3" s="103"/>
      <c r="P3" s="103"/>
      <c r="Q3" s="104"/>
      <c r="R3" s="328"/>
      <c r="S3" s="431" t="s">
        <v>357</v>
      </c>
    </row>
    <row r="4" spans="1:19" ht="18.75">
      <c r="A4" s="85"/>
      <c r="B4" s="86"/>
      <c r="C4" s="87"/>
      <c r="D4" s="88"/>
      <c r="E4" s="89"/>
      <c r="F4" s="439" t="s">
        <v>2</v>
      </c>
      <c r="G4" s="440"/>
      <c r="H4" s="440"/>
      <c r="I4" s="440"/>
      <c r="J4" s="441"/>
      <c r="K4" s="10"/>
      <c r="L4" s="442" t="s">
        <v>3</v>
      </c>
      <c r="M4" s="443"/>
      <c r="N4" s="443"/>
      <c r="O4" s="443"/>
      <c r="P4" s="443"/>
      <c r="Q4" s="444"/>
      <c r="R4" s="10"/>
      <c r="S4" s="432"/>
    </row>
    <row r="5" spans="1:19" ht="12.75">
      <c r="A5" s="90"/>
      <c r="B5" s="91" t="s">
        <v>95</v>
      </c>
      <c r="C5" s="92" t="s">
        <v>5</v>
      </c>
      <c r="D5" s="421" t="s">
        <v>6</v>
      </c>
      <c r="E5" s="445"/>
      <c r="F5" s="445"/>
      <c r="G5" s="445"/>
      <c r="H5" s="445"/>
      <c r="I5" s="445"/>
      <c r="J5" s="446"/>
      <c r="K5" s="11"/>
      <c r="L5" s="447"/>
      <c r="M5" s="448"/>
      <c r="N5" s="448"/>
      <c r="O5" s="448"/>
      <c r="P5" s="448"/>
      <c r="Q5" s="449"/>
      <c r="R5" s="11"/>
      <c r="S5" s="432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450">
        <v>610</v>
      </c>
      <c r="G6" s="452">
        <v>620</v>
      </c>
      <c r="H6" s="452">
        <v>630</v>
      </c>
      <c r="I6" s="452">
        <v>640</v>
      </c>
      <c r="J6" s="454" t="s">
        <v>10</v>
      </c>
      <c r="K6" s="12"/>
      <c r="L6" s="456">
        <v>711</v>
      </c>
      <c r="M6" s="452">
        <v>713</v>
      </c>
      <c r="N6" s="452">
        <v>714</v>
      </c>
      <c r="O6" s="452">
        <v>716</v>
      </c>
      <c r="P6" s="424">
        <v>717</v>
      </c>
      <c r="Q6" s="454" t="s">
        <v>10</v>
      </c>
      <c r="R6" s="12"/>
      <c r="S6" s="432"/>
    </row>
    <row r="7" spans="1:19" ht="13.5" thickBot="1">
      <c r="A7" s="98"/>
      <c r="B7" s="99" t="s">
        <v>96</v>
      </c>
      <c r="C7" s="100"/>
      <c r="D7" s="101"/>
      <c r="E7" s="102"/>
      <c r="F7" s="451"/>
      <c r="G7" s="453"/>
      <c r="H7" s="453"/>
      <c r="I7" s="453"/>
      <c r="J7" s="455"/>
      <c r="K7" s="12"/>
      <c r="L7" s="457"/>
      <c r="M7" s="453"/>
      <c r="N7" s="453"/>
      <c r="O7" s="453"/>
      <c r="P7" s="453"/>
      <c r="Q7" s="455"/>
      <c r="R7" s="12"/>
      <c r="S7" s="432"/>
    </row>
    <row r="8" spans="1:19" ht="15.75" thickTop="1">
      <c r="A8" s="105">
        <v>1</v>
      </c>
      <c r="B8" s="118" t="s">
        <v>278</v>
      </c>
      <c r="C8" s="119"/>
      <c r="D8" s="120"/>
      <c r="E8" s="120"/>
      <c r="F8" s="110">
        <v>1500</v>
      </c>
      <c r="G8" s="110">
        <v>520</v>
      </c>
      <c r="H8" s="110">
        <v>6000</v>
      </c>
      <c r="I8" s="110"/>
      <c r="J8" s="110">
        <f>SUM(F8:I8)</f>
        <v>8020</v>
      </c>
      <c r="K8" s="121"/>
      <c r="L8" s="109"/>
      <c r="M8" s="110"/>
      <c r="N8" s="110">
        <v>11653</v>
      </c>
      <c r="O8" s="110"/>
      <c r="P8" s="110"/>
      <c r="Q8" s="110">
        <v>11653</v>
      </c>
      <c r="R8" s="13"/>
      <c r="S8" s="110">
        <v>19673</v>
      </c>
    </row>
    <row r="9" spans="1:19" ht="12.75">
      <c r="A9" s="14">
        <f>A8+1</f>
        <v>2</v>
      </c>
      <c r="B9" s="341" t="s">
        <v>279</v>
      </c>
      <c r="C9" s="151" t="s">
        <v>282</v>
      </c>
      <c r="D9" s="152"/>
      <c r="E9" s="151" t="s">
        <v>283</v>
      </c>
      <c r="F9" s="338"/>
      <c r="G9" s="338"/>
      <c r="H9" s="338">
        <v>3000</v>
      </c>
      <c r="I9" s="153"/>
      <c r="J9" s="153">
        <f>SUM(F9:I9)</f>
        <v>3000</v>
      </c>
      <c r="K9" s="144"/>
      <c r="L9" s="79"/>
      <c r="M9" s="153"/>
      <c r="N9" s="153"/>
      <c r="O9" s="153"/>
      <c r="P9" s="153"/>
      <c r="Q9" s="154"/>
      <c r="R9" s="15"/>
      <c r="S9" s="153">
        <f>SUM(J9:R9)</f>
        <v>3000</v>
      </c>
    </row>
    <row r="10" spans="1:19" ht="12.75">
      <c r="A10" s="14">
        <v>3</v>
      </c>
      <c r="B10" s="216" t="s">
        <v>210</v>
      </c>
      <c r="C10" s="151" t="s">
        <v>282</v>
      </c>
      <c r="D10" s="217"/>
      <c r="E10" s="217" t="s">
        <v>305</v>
      </c>
      <c r="F10" s="338"/>
      <c r="G10" s="338"/>
      <c r="H10" s="338">
        <v>2500</v>
      </c>
      <c r="I10" s="153"/>
      <c r="J10" s="153">
        <f>SUM(F10:I10)</f>
        <v>2500</v>
      </c>
      <c r="K10" s="144"/>
      <c r="L10" s="79"/>
      <c r="M10" s="153"/>
      <c r="N10" s="153"/>
      <c r="O10" s="153"/>
      <c r="P10" s="153"/>
      <c r="Q10" s="154"/>
      <c r="R10" s="15"/>
      <c r="S10" s="153">
        <f>SUM(J10:R10)</f>
        <v>2500</v>
      </c>
    </row>
    <row r="11" spans="1:19" ht="12.75">
      <c r="A11" s="14">
        <v>4</v>
      </c>
      <c r="B11" s="216" t="s">
        <v>280</v>
      </c>
      <c r="C11" s="151" t="s">
        <v>282</v>
      </c>
      <c r="D11" s="217"/>
      <c r="E11" s="217" t="s">
        <v>339</v>
      </c>
      <c r="F11" s="338">
        <v>1500</v>
      </c>
      <c r="G11" s="338">
        <v>520</v>
      </c>
      <c r="H11" s="338">
        <v>500</v>
      </c>
      <c r="I11" s="153"/>
      <c r="J11" s="153">
        <f>SUM(J9:J10)</f>
        <v>5500</v>
      </c>
      <c r="K11" s="144"/>
      <c r="L11" s="79"/>
      <c r="M11" s="153"/>
      <c r="N11" s="153"/>
      <c r="O11" s="153"/>
      <c r="P11" s="153"/>
      <c r="Q11" s="154"/>
      <c r="R11" s="15"/>
      <c r="S11" s="153">
        <f>SUM(J11:R11)</f>
        <v>5500</v>
      </c>
    </row>
    <row r="12" spans="1:19" ht="12.75">
      <c r="A12" s="369">
        <v>5</v>
      </c>
      <c r="B12" s="390" t="s">
        <v>281</v>
      </c>
      <c r="C12" s="402" t="s">
        <v>282</v>
      </c>
      <c r="D12" s="371"/>
      <c r="E12" s="371" t="s">
        <v>124</v>
      </c>
      <c r="F12" s="372"/>
      <c r="G12" s="372"/>
      <c r="H12" s="372"/>
      <c r="I12" s="372"/>
      <c r="J12" s="372"/>
      <c r="K12" s="399"/>
      <c r="L12" s="400"/>
      <c r="M12" s="372"/>
      <c r="N12" s="372"/>
      <c r="O12" s="373"/>
      <c r="P12" s="372"/>
      <c r="Q12" s="374"/>
      <c r="R12" s="15"/>
      <c r="S12" s="374"/>
    </row>
    <row r="13" spans="1:19" ht="12.75">
      <c r="A13" s="377">
        <v>6</v>
      </c>
      <c r="B13" s="216">
        <v>10.5</v>
      </c>
      <c r="C13" s="151" t="s">
        <v>282</v>
      </c>
      <c r="D13" s="217"/>
      <c r="E13" s="217" t="s">
        <v>333</v>
      </c>
      <c r="F13" s="153" t="s">
        <v>124</v>
      </c>
      <c r="G13" s="153" t="s">
        <v>124</v>
      </c>
      <c r="H13" s="153" t="s">
        <v>124</v>
      </c>
      <c r="I13" s="153"/>
      <c r="J13" s="153" t="s">
        <v>124</v>
      </c>
      <c r="K13" s="215"/>
      <c r="L13" s="78"/>
      <c r="M13" s="153"/>
      <c r="N13" s="153"/>
      <c r="O13" s="338"/>
      <c r="P13" s="153"/>
      <c r="Q13" s="153"/>
      <c r="R13" s="215"/>
      <c r="S13" s="153"/>
    </row>
    <row r="14" spans="1:19" ht="12.75">
      <c r="A14" s="377"/>
      <c r="B14" s="216">
        <v>10.5</v>
      </c>
      <c r="C14" s="151" t="s">
        <v>282</v>
      </c>
      <c r="D14" s="403"/>
      <c r="E14" s="217" t="s">
        <v>348</v>
      </c>
      <c r="F14" s="375"/>
      <c r="G14" s="215"/>
      <c r="H14" s="215"/>
      <c r="I14" s="215"/>
      <c r="J14" s="215"/>
      <c r="K14" s="215"/>
      <c r="L14" s="215"/>
      <c r="M14" s="215"/>
      <c r="N14" s="215">
        <v>11653</v>
      </c>
      <c r="O14" s="215"/>
      <c r="P14" s="215"/>
      <c r="Q14" s="215">
        <v>11653</v>
      </c>
      <c r="R14" s="215"/>
      <c r="S14" s="215">
        <v>11653</v>
      </c>
    </row>
    <row r="15" spans="2:13" ht="19.5" thickBot="1">
      <c r="B15" s="107" t="s">
        <v>254</v>
      </c>
      <c r="C15" s="108"/>
      <c r="D15" s="108"/>
      <c r="E15" s="108"/>
      <c r="F15" s="80"/>
      <c r="G15" s="80"/>
      <c r="H15" s="80"/>
      <c r="I15" s="81"/>
      <c r="J15" s="80"/>
      <c r="K15" s="80"/>
      <c r="L15" s="5"/>
      <c r="M15" s="5"/>
    </row>
    <row r="16" spans="1:19" ht="13.5" customHeight="1" thickBot="1">
      <c r="A16" s="428"/>
      <c r="B16" s="429"/>
      <c r="C16" s="429"/>
      <c r="D16" s="429"/>
      <c r="E16" s="429"/>
      <c r="F16" s="429"/>
      <c r="G16" s="429"/>
      <c r="H16" s="429"/>
      <c r="I16" s="429"/>
      <c r="J16" s="429"/>
      <c r="K16" s="430"/>
      <c r="L16" s="8"/>
      <c r="M16" s="103"/>
      <c r="N16" s="103"/>
      <c r="O16" s="103"/>
      <c r="P16" s="103"/>
      <c r="Q16" s="104"/>
      <c r="R16" s="328"/>
      <c r="S16" s="431"/>
    </row>
    <row r="17" spans="1:19" ht="18.75">
      <c r="A17" s="85"/>
      <c r="B17" s="86"/>
      <c r="C17" s="87"/>
      <c r="D17" s="88"/>
      <c r="E17" s="89"/>
      <c r="F17" s="439"/>
      <c r="G17" s="440"/>
      <c r="H17" s="440"/>
      <c r="I17" s="440"/>
      <c r="J17" s="441"/>
      <c r="K17" s="10"/>
      <c r="L17" s="442"/>
      <c r="M17" s="443"/>
      <c r="N17" s="443"/>
      <c r="O17" s="443"/>
      <c r="P17" s="443"/>
      <c r="Q17" s="444"/>
      <c r="R17" s="10"/>
      <c r="S17" s="432"/>
    </row>
    <row r="18" spans="1:19" ht="12.75">
      <c r="A18" s="90"/>
      <c r="B18" s="91"/>
      <c r="C18" s="92"/>
      <c r="D18" s="421"/>
      <c r="E18" s="445"/>
      <c r="F18" s="445"/>
      <c r="G18" s="445"/>
      <c r="H18" s="445"/>
      <c r="I18" s="445"/>
      <c r="J18" s="446"/>
      <c r="K18" s="11"/>
      <c r="L18" s="447"/>
      <c r="M18" s="448"/>
      <c r="N18" s="448"/>
      <c r="O18" s="448"/>
      <c r="P18" s="448"/>
      <c r="Q18" s="449"/>
      <c r="R18" s="11"/>
      <c r="S18" s="432"/>
    </row>
    <row r="19" spans="1:19" ht="12.75">
      <c r="A19" s="93"/>
      <c r="B19" s="94"/>
      <c r="C19" s="95"/>
      <c r="D19" s="96"/>
      <c r="E19" s="97"/>
      <c r="F19" s="450"/>
      <c r="G19" s="452"/>
      <c r="H19" s="452"/>
      <c r="I19" s="452"/>
      <c r="J19" s="454"/>
      <c r="K19" s="12"/>
      <c r="L19" s="456"/>
      <c r="M19" s="452"/>
      <c r="N19" s="452"/>
      <c r="O19" s="507"/>
      <c r="P19" s="424"/>
      <c r="Q19" s="454"/>
      <c r="R19" s="12"/>
      <c r="S19" s="432"/>
    </row>
    <row r="20" spans="1:19" ht="13.5" thickBot="1">
      <c r="A20" s="98"/>
      <c r="B20" s="99"/>
      <c r="C20" s="100"/>
      <c r="D20" s="101"/>
      <c r="E20" s="102"/>
      <c r="F20" s="451"/>
      <c r="G20" s="453"/>
      <c r="H20" s="453"/>
      <c r="I20" s="453"/>
      <c r="J20" s="455"/>
      <c r="K20" s="12"/>
      <c r="L20" s="457"/>
      <c r="M20" s="453"/>
      <c r="N20" s="453"/>
      <c r="O20" s="508"/>
      <c r="P20" s="453"/>
      <c r="Q20" s="455"/>
      <c r="R20" s="12"/>
      <c r="S20" s="432"/>
    </row>
    <row r="21" spans="1:19" ht="15.75" thickTop="1">
      <c r="A21" s="105"/>
      <c r="B21" s="118"/>
      <c r="C21" s="119"/>
      <c r="D21" s="120"/>
      <c r="E21" s="120"/>
      <c r="F21" s="110"/>
      <c r="G21" s="110"/>
      <c r="H21" s="110"/>
      <c r="I21" s="110"/>
      <c r="J21" s="110"/>
      <c r="K21" s="121"/>
      <c r="L21" s="109"/>
      <c r="M21" s="110"/>
      <c r="N21" s="110"/>
      <c r="O21" s="110"/>
      <c r="P21" s="110"/>
      <c r="Q21" s="110"/>
      <c r="R21" s="13"/>
      <c r="S21" s="160"/>
    </row>
    <row r="22" spans="1:19" ht="12.75">
      <c r="A22" s="14"/>
      <c r="B22" s="341"/>
      <c r="C22" s="151"/>
      <c r="D22" s="152"/>
      <c r="E22" s="151"/>
      <c r="F22" s="338"/>
      <c r="G22" s="338"/>
      <c r="H22" s="338"/>
      <c r="I22" s="153"/>
      <c r="J22" s="153"/>
      <c r="K22" s="144"/>
      <c r="L22" s="79"/>
      <c r="M22" s="153"/>
      <c r="N22" s="153"/>
      <c r="O22" s="153"/>
      <c r="P22" s="153"/>
      <c r="Q22" s="154"/>
      <c r="R22" s="15"/>
      <c r="S22" s="154"/>
    </row>
    <row r="23" spans="1:19" ht="12.75">
      <c r="A23" s="14"/>
      <c r="B23" s="216"/>
      <c r="C23" s="151"/>
      <c r="D23" s="217"/>
      <c r="E23" s="217"/>
      <c r="F23" s="338"/>
      <c r="G23" s="338"/>
      <c r="H23" s="338"/>
      <c r="I23" s="153"/>
      <c r="J23" s="153"/>
      <c r="K23" s="144"/>
      <c r="L23" s="79"/>
      <c r="M23" s="153"/>
      <c r="N23" s="153"/>
      <c r="O23" s="338"/>
      <c r="P23" s="153"/>
      <c r="Q23" s="154"/>
      <c r="R23" s="15"/>
      <c r="S23" s="154"/>
    </row>
    <row r="24" spans="1:19" ht="12.75">
      <c r="A24" s="14"/>
      <c r="B24" s="216"/>
      <c r="C24" s="151"/>
      <c r="D24" s="217"/>
      <c r="E24" s="217"/>
      <c r="F24" s="338"/>
      <c r="G24" s="338"/>
      <c r="H24" s="338"/>
      <c r="I24" s="153"/>
      <c r="J24" s="153"/>
      <c r="K24" s="144"/>
      <c r="L24" s="79"/>
      <c r="M24" s="153"/>
      <c r="N24" s="153"/>
      <c r="O24" s="153"/>
      <c r="P24" s="153"/>
      <c r="Q24" s="154"/>
      <c r="R24" s="15"/>
      <c r="S24" s="154"/>
    </row>
    <row r="25" spans="1:19" ht="13.5" thickBot="1">
      <c r="A25" s="280"/>
      <c r="B25" s="335"/>
      <c r="C25" s="340"/>
      <c r="D25" s="371"/>
      <c r="E25" s="371"/>
      <c r="F25" s="372"/>
      <c r="G25" s="372"/>
      <c r="H25" s="372"/>
      <c r="I25" s="372"/>
      <c r="J25" s="372"/>
      <c r="K25" s="399"/>
      <c r="L25" s="400"/>
      <c r="M25" s="372"/>
      <c r="N25" s="372"/>
      <c r="O25" s="373"/>
      <c r="P25" s="372"/>
      <c r="Q25" s="374"/>
      <c r="R25" s="15"/>
      <c r="S25" s="374"/>
    </row>
    <row r="26" spans="1:19" ht="15" customHeight="1" thickBot="1">
      <c r="A26" s="280"/>
      <c r="B26" s="360"/>
      <c r="C26" s="398"/>
      <c r="D26" s="217"/>
      <c r="E26" s="217"/>
      <c r="F26" s="153"/>
      <c r="G26" s="153"/>
      <c r="H26" s="338"/>
      <c r="I26" s="153"/>
      <c r="J26" s="153"/>
      <c r="K26" s="215"/>
      <c r="L26" s="78"/>
      <c r="M26" s="153"/>
      <c r="N26" s="153"/>
      <c r="O26" s="338"/>
      <c r="P26" s="153"/>
      <c r="Q26" s="153"/>
      <c r="R26" s="215"/>
      <c r="S26" s="153"/>
    </row>
    <row r="27" spans="4:19" ht="12.75">
      <c r="D27" s="375"/>
      <c r="E27" s="217"/>
      <c r="F27" s="153"/>
      <c r="G27" s="153"/>
      <c r="H27" s="338"/>
      <c r="I27" s="153"/>
      <c r="J27" s="153"/>
      <c r="K27" s="215"/>
      <c r="L27" s="78"/>
      <c r="M27" s="153"/>
      <c r="N27" s="153"/>
      <c r="O27" s="338"/>
      <c r="P27" s="153"/>
      <c r="Q27" s="153"/>
      <c r="R27" s="215"/>
      <c r="S27" s="153"/>
    </row>
  </sheetData>
  <sheetProtection/>
  <mergeCells count="34">
    <mergeCell ref="O19:O20"/>
    <mergeCell ref="P19:P20"/>
    <mergeCell ref="Q19:Q20"/>
    <mergeCell ref="J19:J20"/>
    <mergeCell ref="L19:L20"/>
    <mergeCell ref="M19:M20"/>
    <mergeCell ref="N19:N20"/>
    <mergeCell ref="A16:K16"/>
    <mergeCell ref="S16:S20"/>
    <mergeCell ref="F17:J17"/>
    <mergeCell ref="L17:Q17"/>
    <mergeCell ref="D18:J18"/>
    <mergeCell ref="L18:Q18"/>
    <mergeCell ref="F19:F20"/>
    <mergeCell ref="G19:G20"/>
    <mergeCell ref="H19:H20"/>
    <mergeCell ref="I19:I20"/>
    <mergeCell ref="O6:O7"/>
    <mergeCell ref="P6:P7"/>
    <mergeCell ref="Q6:Q7"/>
    <mergeCell ref="J6:J7"/>
    <mergeCell ref="L6:L7"/>
    <mergeCell ref="M6:M7"/>
    <mergeCell ref="N6:N7"/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</mergeCells>
  <printOptions/>
  <pageMargins left="0.47" right="0.51" top="1" bottom="1" header="0.4921259845" footer="0.492125984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8"/>
  <sheetViews>
    <sheetView showZeros="0" zoomScale="110" zoomScaleNormal="110" zoomScalePageLayoutView="0" workbookViewId="0" topLeftCell="F1">
      <selection activeCell="S3" sqref="S3:S7"/>
    </sheetView>
  </sheetViews>
  <sheetFormatPr defaultColWidth="9.140625" defaultRowHeight="12.75"/>
  <cols>
    <col min="1" max="1" width="3.8515625" style="1" customWidth="1"/>
    <col min="2" max="2" width="8.57421875" style="2" customWidth="1"/>
    <col min="4" max="4" width="2.7109375" style="0" customWidth="1"/>
    <col min="5" max="5" width="39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19" ht="12.75">
      <c r="A1" s="161"/>
      <c r="B1" s="222"/>
      <c r="C1" s="272"/>
      <c r="D1" s="273"/>
      <c r="E1" s="171"/>
      <c r="F1" s="25"/>
      <c r="G1" s="25"/>
      <c r="H1" s="172"/>
      <c r="I1" s="25"/>
      <c r="J1" s="25"/>
      <c r="K1" s="25"/>
      <c r="L1" s="25"/>
      <c r="M1" s="25"/>
      <c r="N1" s="25"/>
      <c r="O1" s="25"/>
      <c r="P1" s="25"/>
      <c r="Q1" s="25"/>
      <c r="R1" s="25"/>
      <c r="S1" s="31"/>
    </row>
    <row r="2" spans="2:13" ht="19.5" thickBot="1">
      <c r="B2" s="107" t="s">
        <v>255</v>
      </c>
      <c r="C2" s="108"/>
      <c r="D2" s="108"/>
      <c r="E2" s="108"/>
      <c r="F2" s="80"/>
      <c r="G2" s="80"/>
      <c r="H2" s="80"/>
      <c r="I2" s="81"/>
      <c r="J2" s="80"/>
      <c r="K2" s="80"/>
      <c r="L2" s="5"/>
      <c r="M2" s="5"/>
    </row>
    <row r="3" spans="1:19" ht="13.5" customHeight="1" thickBot="1">
      <c r="A3" s="428" t="s">
        <v>356</v>
      </c>
      <c r="B3" s="429"/>
      <c r="C3" s="429"/>
      <c r="D3" s="429"/>
      <c r="E3" s="429"/>
      <c r="F3" s="429"/>
      <c r="G3" s="429"/>
      <c r="H3" s="429"/>
      <c r="I3" s="429"/>
      <c r="J3" s="429"/>
      <c r="K3" s="430"/>
      <c r="L3" s="8"/>
      <c r="M3" s="103"/>
      <c r="N3" s="103"/>
      <c r="O3" s="103"/>
      <c r="P3" s="103"/>
      <c r="Q3" s="104"/>
      <c r="R3" s="9"/>
      <c r="S3" s="431" t="s">
        <v>357</v>
      </c>
    </row>
    <row r="4" spans="1:19" ht="18.75">
      <c r="A4" s="85"/>
      <c r="B4" s="86"/>
      <c r="C4" s="87"/>
      <c r="D4" s="88"/>
      <c r="E4" s="89"/>
      <c r="F4" s="439" t="s">
        <v>2</v>
      </c>
      <c r="G4" s="440"/>
      <c r="H4" s="440"/>
      <c r="I4" s="440"/>
      <c r="J4" s="441"/>
      <c r="K4" s="10"/>
      <c r="L4" s="442" t="s">
        <v>3</v>
      </c>
      <c r="M4" s="443"/>
      <c r="N4" s="443"/>
      <c r="O4" s="443"/>
      <c r="P4" s="443"/>
      <c r="Q4" s="444"/>
      <c r="R4" s="10"/>
      <c r="S4" s="432"/>
    </row>
    <row r="5" spans="1:19" ht="12.75">
      <c r="A5" s="90"/>
      <c r="B5" s="91" t="s">
        <v>95</v>
      </c>
      <c r="C5" s="92" t="s">
        <v>5</v>
      </c>
      <c r="D5" s="421" t="s">
        <v>6</v>
      </c>
      <c r="E5" s="445"/>
      <c r="F5" s="445"/>
      <c r="G5" s="445"/>
      <c r="H5" s="445"/>
      <c r="I5" s="445"/>
      <c r="J5" s="446"/>
      <c r="K5" s="11"/>
      <c r="L5" s="447"/>
      <c r="M5" s="448"/>
      <c r="N5" s="448"/>
      <c r="O5" s="448"/>
      <c r="P5" s="448"/>
      <c r="Q5" s="449"/>
      <c r="R5" s="11"/>
      <c r="S5" s="432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450">
        <v>610</v>
      </c>
      <c r="G6" s="452">
        <v>620</v>
      </c>
      <c r="H6" s="452">
        <v>630</v>
      </c>
      <c r="I6" s="452">
        <v>640</v>
      </c>
      <c r="J6" s="454" t="s">
        <v>10</v>
      </c>
      <c r="K6" s="12"/>
      <c r="L6" s="456">
        <v>711</v>
      </c>
      <c r="M6" s="452">
        <v>713</v>
      </c>
      <c r="N6" s="452">
        <v>714</v>
      </c>
      <c r="O6" s="452">
        <v>716</v>
      </c>
      <c r="P6" s="424">
        <v>717</v>
      </c>
      <c r="Q6" s="454" t="s">
        <v>10</v>
      </c>
      <c r="R6" s="12"/>
      <c r="S6" s="432"/>
    </row>
    <row r="7" spans="1:19" ht="13.5" thickBot="1">
      <c r="A7" s="98"/>
      <c r="B7" s="99" t="s">
        <v>96</v>
      </c>
      <c r="C7" s="100"/>
      <c r="D7" s="101"/>
      <c r="E7" s="102"/>
      <c r="F7" s="451"/>
      <c r="G7" s="453"/>
      <c r="H7" s="453"/>
      <c r="I7" s="453"/>
      <c r="J7" s="455"/>
      <c r="K7" s="12"/>
      <c r="L7" s="457"/>
      <c r="M7" s="453"/>
      <c r="N7" s="453"/>
      <c r="O7" s="453"/>
      <c r="P7" s="453"/>
      <c r="Q7" s="455"/>
      <c r="R7" s="12"/>
      <c r="S7" s="432"/>
    </row>
    <row r="8" spans="1:19" ht="15.75" thickTop="1">
      <c r="A8" s="105">
        <v>1</v>
      </c>
      <c r="B8" s="118" t="s">
        <v>284</v>
      </c>
      <c r="C8" s="119"/>
      <c r="D8" s="120"/>
      <c r="E8" s="120"/>
      <c r="F8" s="110"/>
      <c r="G8" s="110"/>
      <c r="H8" s="110">
        <v>4500</v>
      </c>
      <c r="I8" s="110">
        <v>32400</v>
      </c>
      <c r="J8" s="110">
        <v>36900</v>
      </c>
      <c r="K8" s="121"/>
      <c r="L8" s="109"/>
      <c r="M8" s="110"/>
      <c r="N8" s="110"/>
      <c r="O8" s="110"/>
      <c r="P8" s="110"/>
      <c r="Q8" s="358"/>
      <c r="R8" s="13"/>
      <c r="S8" s="110">
        <f>SUM(J8:R8)</f>
        <v>36900</v>
      </c>
    </row>
    <row r="9" spans="1:19" ht="12.75">
      <c r="A9" s="105">
        <v>2</v>
      </c>
      <c r="B9" s="150" t="s">
        <v>285</v>
      </c>
      <c r="C9" s="151" t="s">
        <v>289</v>
      </c>
      <c r="D9" s="152"/>
      <c r="E9" s="151" t="s">
        <v>294</v>
      </c>
      <c r="F9" s="153"/>
      <c r="G9" s="153"/>
      <c r="H9" s="153" t="s">
        <v>124</v>
      </c>
      <c r="I9" s="153">
        <v>30000</v>
      </c>
      <c r="J9" s="153">
        <f>SUM(H9:I9)</f>
        <v>30000</v>
      </c>
      <c r="K9" s="144"/>
      <c r="L9" s="79"/>
      <c r="M9" s="153"/>
      <c r="N9" s="153"/>
      <c r="O9" s="153"/>
      <c r="P9" s="153"/>
      <c r="Q9" s="154"/>
      <c r="R9" s="15"/>
      <c r="S9" s="153">
        <f>SUM(J9:R9)</f>
        <v>30000</v>
      </c>
    </row>
    <row r="10" spans="1:19" ht="12.75">
      <c r="A10" s="14">
        <v>3</v>
      </c>
      <c r="B10" s="216" t="s">
        <v>286</v>
      </c>
      <c r="C10" s="151" t="s">
        <v>289</v>
      </c>
      <c r="D10" s="152"/>
      <c r="E10" s="151" t="s">
        <v>353</v>
      </c>
      <c r="F10" s="153"/>
      <c r="G10" s="153"/>
      <c r="H10" s="153"/>
      <c r="I10" s="153">
        <v>1400</v>
      </c>
      <c r="J10" s="153">
        <f>SUM(H10:I10)</f>
        <v>1400</v>
      </c>
      <c r="K10" s="144"/>
      <c r="L10" s="79"/>
      <c r="M10" s="153"/>
      <c r="N10" s="153"/>
      <c r="O10" s="153"/>
      <c r="P10" s="153"/>
      <c r="Q10" s="154"/>
      <c r="R10" s="15"/>
      <c r="S10" s="153">
        <f>SUM(J10:R10)</f>
        <v>1400</v>
      </c>
    </row>
    <row r="11" spans="1:19" ht="12.75">
      <c r="A11" s="14">
        <v>4</v>
      </c>
      <c r="B11" s="216" t="s">
        <v>287</v>
      </c>
      <c r="C11" s="151" t="s">
        <v>289</v>
      </c>
      <c r="D11" s="217"/>
      <c r="E11" s="217" t="s">
        <v>290</v>
      </c>
      <c r="F11" s="153"/>
      <c r="G11" s="153"/>
      <c r="H11" s="153"/>
      <c r="I11" s="153">
        <v>1000</v>
      </c>
      <c r="J11" s="153">
        <f>SUM(H11:I11)</f>
        <v>1000</v>
      </c>
      <c r="K11" s="144"/>
      <c r="L11" s="79"/>
      <c r="M11" s="153"/>
      <c r="N11" s="153"/>
      <c r="O11" s="153"/>
      <c r="P11" s="153"/>
      <c r="Q11" s="154"/>
      <c r="R11" s="15"/>
      <c r="S11" s="153">
        <f>SUM(J11:R11)</f>
        <v>1000</v>
      </c>
    </row>
    <row r="12" spans="1:19" ht="12.75">
      <c r="A12" s="14">
        <v>5</v>
      </c>
      <c r="B12" s="216" t="s">
        <v>288</v>
      </c>
      <c r="C12" s="151" t="s">
        <v>289</v>
      </c>
      <c r="D12" s="217"/>
      <c r="E12" s="217" t="s">
        <v>291</v>
      </c>
      <c r="F12" s="153"/>
      <c r="G12" s="153"/>
      <c r="H12" s="153"/>
      <c r="I12" s="153"/>
      <c r="J12" s="153"/>
      <c r="K12" s="144"/>
      <c r="L12" s="79"/>
      <c r="M12" s="153"/>
      <c r="N12" s="153"/>
      <c r="O12" s="153"/>
      <c r="P12" s="153"/>
      <c r="Q12" s="154"/>
      <c r="R12" s="15"/>
      <c r="S12" s="153"/>
    </row>
    <row r="13" spans="1:19" ht="12.75">
      <c r="A13" s="14">
        <v>6</v>
      </c>
      <c r="B13" s="216" t="s">
        <v>295</v>
      </c>
      <c r="C13" s="151" t="s">
        <v>289</v>
      </c>
      <c r="D13" s="217"/>
      <c r="E13" s="217" t="s">
        <v>292</v>
      </c>
      <c r="F13" s="153"/>
      <c r="G13" s="153"/>
      <c r="H13" s="153">
        <v>3500</v>
      </c>
      <c r="I13" s="153" t="s">
        <v>124</v>
      </c>
      <c r="J13" s="153">
        <f>SUM(H13:I13)</f>
        <v>3500</v>
      </c>
      <c r="K13" s="144"/>
      <c r="L13" s="79"/>
      <c r="M13" s="153"/>
      <c r="N13" s="153"/>
      <c r="O13" s="153"/>
      <c r="P13" s="153"/>
      <c r="Q13" s="154"/>
      <c r="R13" s="15"/>
      <c r="S13" s="153">
        <f>SUM(J13:R13)</f>
        <v>3500</v>
      </c>
    </row>
    <row r="14" spans="1:19" ht="12.75">
      <c r="A14" s="14">
        <v>7</v>
      </c>
      <c r="B14" s="361">
        <v>39975</v>
      </c>
      <c r="C14" s="151" t="s">
        <v>289</v>
      </c>
      <c r="D14" s="217"/>
      <c r="E14" s="217" t="s">
        <v>349</v>
      </c>
      <c r="F14" s="153"/>
      <c r="G14" s="153"/>
      <c r="H14" s="153">
        <v>1000</v>
      </c>
      <c r="I14" s="153"/>
      <c r="J14" s="153">
        <v>1000</v>
      </c>
      <c r="K14" s="144"/>
      <c r="L14" s="79"/>
      <c r="M14" s="153"/>
      <c r="N14" s="153"/>
      <c r="O14" s="153"/>
      <c r="P14" s="153"/>
      <c r="Q14" s="154"/>
      <c r="R14" s="15"/>
      <c r="S14" s="153">
        <v>1000</v>
      </c>
    </row>
    <row r="15" spans="5:21" ht="13.5" thickBot="1">
      <c r="E15" s="362"/>
      <c r="U15" s="7" t="s">
        <v>124</v>
      </c>
    </row>
    <row r="16" spans="1:19" ht="13.5" customHeight="1" thickBot="1">
      <c r="A16" s="428"/>
      <c r="B16" s="429"/>
      <c r="C16" s="429"/>
      <c r="D16" s="429"/>
      <c r="E16" s="429"/>
      <c r="F16" s="429"/>
      <c r="G16" s="429"/>
      <c r="H16" s="429"/>
      <c r="I16" s="429"/>
      <c r="J16" s="429"/>
      <c r="K16" s="430"/>
      <c r="L16" s="8"/>
      <c r="M16" s="103"/>
      <c r="N16" s="103"/>
      <c r="O16" s="103"/>
      <c r="P16" s="103"/>
      <c r="Q16" s="104"/>
      <c r="R16" s="9"/>
      <c r="S16" s="431"/>
    </row>
    <row r="17" spans="1:19" ht="18.75">
      <c r="A17" s="85"/>
      <c r="B17" s="86"/>
      <c r="C17" s="87"/>
      <c r="D17" s="88"/>
      <c r="E17" s="89"/>
      <c r="F17" s="439"/>
      <c r="G17" s="440"/>
      <c r="H17" s="440"/>
      <c r="I17" s="440"/>
      <c r="J17" s="441"/>
      <c r="K17" s="10"/>
      <c r="L17" s="442"/>
      <c r="M17" s="443"/>
      <c r="N17" s="443"/>
      <c r="O17" s="443"/>
      <c r="P17" s="443"/>
      <c r="Q17" s="444"/>
      <c r="R17" s="10"/>
      <c r="S17" s="432"/>
    </row>
    <row r="18" spans="1:19" ht="12.75">
      <c r="A18" s="90"/>
      <c r="B18" s="91"/>
      <c r="C18" s="92"/>
      <c r="D18" s="421"/>
      <c r="E18" s="445"/>
      <c r="F18" s="445"/>
      <c r="G18" s="445"/>
      <c r="H18" s="445"/>
      <c r="I18" s="445"/>
      <c r="J18" s="446"/>
      <c r="K18" s="11"/>
      <c r="L18" s="447"/>
      <c r="M18" s="448"/>
      <c r="N18" s="448"/>
      <c r="O18" s="448"/>
      <c r="P18" s="448"/>
      <c r="Q18" s="449"/>
      <c r="R18" s="11"/>
      <c r="S18" s="432"/>
    </row>
    <row r="19" spans="1:19" ht="12.75">
      <c r="A19" s="93"/>
      <c r="B19" s="94"/>
      <c r="C19" s="95"/>
      <c r="D19" s="96"/>
      <c r="E19" s="97"/>
      <c r="F19" s="450"/>
      <c r="G19" s="452"/>
      <c r="H19" s="452"/>
      <c r="I19" s="452"/>
      <c r="J19" s="454"/>
      <c r="K19" s="12"/>
      <c r="L19" s="456"/>
      <c r="M19" s="452"/>
      <c r="N19" s="452"/>
      <c r="O19" s="452"/>
      <c r="P19" s="424"/>
      <c r="Q19" s="454"/>
      <c r="R19" s="12"/>
      <c r="S19" s="432"/>
    </row>
    <row r="20" spans="1:19" ht="13.5" thickBot="1">
      <c r="A20" s="98"/>
      <c r="B20" s="99"/>
      <c r="C20" s="100"/>
      <c r="D20" s="101"/>
      <c r="E20" s="102"/>
      <c r="F20" s="451"/>
      <c r="G20" s="453"/>
      <c r="H20" s="453"/>
      <c r="I20" s="453"/>
      <c r="J20" s="455"/>
      <c r="K20" s="12"/>
      <c r="L20" s="457"/>
      <c r="M20" s="453"/>
      <c r="N20" s="453"/>
      <c r="O20" s="453"/>
      <c r="P20" s="453"/>
      <c r="Q20" s="455"/>
      <c r="R20" s="12"/>
      <c r="S20" s="432"/>
    </row>
    <row r="21" spans="1:19" ht="15.75" thickTop="1">
      <c r="A21" s="105"/>
      <c r="B21" s="118"/>
      <c r="C21" s="119"/>
      <c r="D21" s="120"/>
      <c r="E21" s="12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</row>
    <row r="22" spans="1:19" ht="12.75">
      <c r="A22" s="105"/>
      <c r="B22" s="150"/>
      <c r="C22" s="151"/>
      <c r="D22" s="152"/>
      <c r="E22" s="151"/>
      <c r="F22" s="153"/>
      <c r="G22" s="153"/>
      <c r="H22" s="338"/>
      <c r="I22" s="338"/>
      <c r="J22" s="153"/>
      <c r="K22" s="144"/>
      <c r="L22" s="79"/>
      <c r="M22" s="153"/>
      <c r="N22" s="153"/>
      <c r="O22" s="153"/>
      <c r="P22" s="153"/>
      <c r="Q22" s="154"/>
      <c r="R22" s="15"/>
      <c r="S22" s="153"/>
    </row>
    <row r="23" spans="1:19" ht="12.75">
      <c r="A23" s="14"/>
      <c r="B23" s="216"/>
      <c r="C23" s="151"/>
      <c r="D23" s="152"/>
      <c r="E23" s="151"/>
      <c r="F23" s="153"/>
      <c r="G23" s="153"/>
      <c r="H23" s="338"/>
      <c r="I23" s="338"/>
      <c r="J23" s="153"/>
      <c r="K23" s="144"/>
      <c r="L23" s="79"/>
      <c r="M23" s="153"/>
      <c r="N23" s="153"/>
      <c r="O23" s="153"/>
      <c r="P23" s="153"/>
      <c r="Q23" s="154"/>
      <c r="R23" s="15"/>
      <c r="S23" s="153"/>
    </row>
    <row r="24" spans="1:19" ht="12.75">
      <c r="A24" s="14"/>
      <c r="B24" s="216"/>
      <c r="C24" s="151"/>
      <c r="D24" s="217"/>
      <c r="E24" s="217"/>
      <c r="F24" s="153"/>
      <c r="G24" s="153"/>
      <c r="H24" s="338"/>
      <c r="I24" s="338"/>
      <c r="J24" s="153"/>
      <c r="K24" s="144"/>
      <c r="L24" s="79"/>
      <c r="M24" s="153"/>
      <c r="N24" s="153"/>
      <c r="O24" s="153"/>
      <c r="P24" s="153"/>
      <c r="Q24" s="154"/>
      <c r="R24" s="15"/>
      <c r="S24" s="153"/>
    </row>
    <row r="25" spans="1:19" ht="12.75">
      <c r="A25" s="14"/>
      <c r="B25" s="216"/>
      <c r="C25" s="151"/>
      <c r="D25" s="217"/>
      <c r="E25" s="217"/>
      <c r="F25" s="153"/>
      <c r="G25" s="153"/>
      <c r="H25" s="338"/>
      <c r="I25" s="338"/>
      <c r="J25" s="153"/>
      <c r="K25" s="144"/>
      <c r="L25" s="79"/>
      <c r="M25" s="153"/>
      <c r="N25" s="153"/>
      <c r="O25" s="153"/>
      <c r="P25" s="153"/>
      <c r="Q25" s="154"/>
      <c r="R25" s="15"/>
      <c r="S25" s="153"/>
    </row>
    <row r="26" spans="1:19" ht="12.75">
      <c r="A26" s="14"/>
      <c r="B26" s="216"/>
      <c r="C26" s="151"/>
      <c r="D26" s="217"/>
      <c r="E26" s="217"/>
      <c r="F26" s="153"/>
      <c r="G26" s="153"/>
      <c r="H26" s="338"/>
      <c r="I26" s="338"/>
      <c r="J26" s="153"/>
      <c r="K26" s="144"/>
      <c r="L26" s="79"/>
      <c r="M26" s="153"/>
      <c r="N26" s="153"/>
      <c r="O26" s="153"/>
      <c r="P26" s="153"/>
      <c r="Q26" s="154"/>
      <c r="R26" s="15"/>
      <c r="S26" s="153"/>
    </row>
    <row r="27" spans="1:19" ht="12.75">
      <c r="A27" s="14"/>
      <c r="B27" s="361"/>
      <c r="C27" s="218"/>
      <c r="D27" s="217"/>
      <c r="E27" s="217"/>
      <c r="F27" s="153"/>
      <c r="G27" s="153"/>
      <c r="H27" s="338"/>
      <c r="I27" s="338"/>
      <c r="J27" s="153"/>
      <c r="K27" s="144"/>
      <c r="L27" s="79"/>
      <c r="M27" s="153"/>
      <c r="N27" s="153"/>
      <c r="O27" s="153"/>
      <c r="P27" s="153"/>
      <c r="Q27" s="154"/>
      <c r="R27" s="15"/>
      <c r="S27" s="153"/>
    </row>
    <row r="28" spans="1:19" ht="12.75">
      <c r="A28" s="161"/>
      <c r="B28" s="222"/>
      <c r="C28" s="272"/>
      <c r="D28" s="316"/>
      <c r="E28" s="316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</sheetData>
  <sheetProtection/>
  <mergeCells count="34"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O6:O7"/>
    <mergeCell ref="P6:P7"/>
    <mergeCell ref="Q6:Q7"/>
    <mergeCell ref="A16:K16"/>
    <mergeCell ref="J6:J7"/>
    <mergeCell ref="L6:L7"/>
    <mergeCell ref="M6:M7"/>
    <mergeCell ref="N6:N7"/>
    <mergeCell ref="S16:S20"/>
    <mergeCell ref="F17:J17"/>
    <mergeCell ref="L17:Q17"/>
    <mergeCell ref="D18:J18"/>
    <mergeCell ref="L18:Q18"/>
    <mergeCell ref="F19:F20"/>
    <mergeCell ref="G19:G20"/>
    <mergeCell ref="H19:H20"/>
    <mergeCell ref="I19:I20"/>
    <mergeCell ref="J19:J20"/>
    <mergeCell ref="P19:P20"/>
    <mergeCell ref="Q19:Q20"/>
    <mergeCell ref="L19:L20"/>
    <mergeCell ref="M19:M20"/>
    <mergeCell ref="N19:N20"/>
    <mergeCell ref="O19:O20"/>
  </mergeCells>
  <printOptions/>
  <pageMargins left="0.47" right="0.51" top="1" bottom="1" header="0.4921259845" footer="0.4921259845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495"/>
  <sheetViews>
    <sheetView zoomScale="115" zoomScaleNormal="115" zoomScalePageLayoutView="0" workbookViewId="0" topLeftCell="F7">
      <selection activeCell="S4" sqref="S4:S8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8.57421875" style="0" customWidth="1"/>
    <col min="7" max="7" width="7.7109375" style="0" customWidth="1"/>
    <col min="8" max="8" width="8.140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2" spans="2:5" ht="18.75">
      <c r="B2" s="107" t="s">
        <v>211</v>
      </c>
      <c r="C2" s="108"/>
      <c r="D2" s="108"/>
      <c r="E2" s="108"/>
    </row>
    <row r="3" ht="8.25" customHeight="1" thickBot="1"/>
    <row r="4" spans="1:19" ht="13.5" customHeight="1" thickBot="1">
      <c r="A4" s="271"/>
      <c r="B4" s="240"/>
      <c r="C4" s="240"/>
      <c r="D4" s="240"/>
      <c r="E4" s="428" t="s">
        <v>356</v>
      </c>
      <c r="F4" s="429"/>
      <c r="G4" s="429"/>
      <c r="H4" s="429"/>
      <c r="I4" s="429"/>
      <c r="J4" s="429"/>
      <c r="K4" s="429"/>
      <c r="L4" s="429"/>
      <c r="M4" s="429"/>
      <c r="N4" s="429"/>
      <c r="O4" s="430"/>
      <c r="P4" s="240"/>
      <c r="Q4" s="104"/>
      <c r="R4" s="328"/>
      <c r="S4" s="431" t="s">
        <v>357</v>
      </c>
    </row>
    <row r="5" spans="1:19" ht="18.75" customHeight="1">
      <c r="A5" s="85"/>
      <c r="B5" s="86"/>
      <c r="C5" s="87"/>
      <c r="D5" s="88"/>
      <c r="E5" s="89"/>
      <c r="F5" s="439" t="s">
        <v>2</v>
      </c>
      <c r="G5" s="440"/>
      <c r="H5" s="440"/>
      <c r="I5" s="440"/>
      <c r="J5" s="441"/>
      <c r="K5" s="10"/>
      <c r="L5" s="442" t="s">
        <v>3</v>
      </c>
      <c r="M5" s="443"/>
      <c r="N5" s="443"/>
      <c r="O5" s="443"/>
      <c r="P5" s="443"/>
      <c r="Q5" s="444"/>
      <c r="R5" s="10"/>
      <c r="S5" s="432"/>
    </row>
    <row r="6" spans="1:19" ht="12.75">
      <c r="A6" s="90"/>
      <c r="B6" s="91" t="s">
        <v>95</v>
      </c>
      <c r="C6" s="92" t="s">
        <v>5</v>
      </c>
      <c r="D6" s="421" t="s">
        <v>6</v>
      </c>
      <c r="E6" s="445"/>
      <c r="F6" s="445"/>
      <c r="G6" s="445"/>
      <c r="H6" s="445"/>
      <c r="I6" s="445"/>
      <c r="J6" s="446"/>
      <c r="K6" s="11"/>
      <c r="L6" s="447"/>
      <c r="M6" s="448"/>
      <c r="N6" s="448"/>
      <c r="O6" s="448"/>
      <c r="P6" s="448"/>
      <c r="Q6" s="449"/>
      <c r="R6" s="11"/>
      <c r="S6" s="432"/>
    </row>
    <row r="7" spans="1:19" ht="12.75">
      <c r="A7" s="93"/>
      <c r="B7" s="94" t="s">
        <v>97</v>
      </c>
      <c r="C7" s="95" t="s">
        <v>8</v>
      </c>
      <c r="D7" s="96"/>
      <c r="E7" s="97" t="s">
        <v>9</v>
      </c>
      <c r="F7" s="450">
        <v>610</v>
      </c>
      <c r="G7" s="452">
        <v>620</v>
      </c>
      <c r="H7" s="452">
        <v>630</v>
      </c>
      <c r="I7" s="452">
        <v>640</v>
      </c>
      <c r="J7" s="454" t="s">
        <v>10</v>
      </c>
      <c r="K7" s="12"/>
      <c r="L7" s="456">
        <v>711</v>
      </c>
      <c r="M7" s="452">
        <v>713</v>
      </c>
      <c r="N7" s="452">
        <v>714</v>
      </c>
      <c r="O7" s="452">
        <v>716</v>
      </c>
      <c r="P7" s="424">
        <v>717</v>
      </c>
      <c r="Q7" s="454" t="s">
        <v>10</v>
      </c>
      <c r="R7" s="12"/>
      <c r="S7" s="432"/>
    </row>
    <row r="8" spans="1:19" ht="13.5" thickBot="1">
      <c r="A8" s="98"/>
      <c r="B8" s="99" t="s">
        <v>96</v>
      </c>
      <c r="C8" s="100"/>
      <c r="D8" s="101"/>
      <c r="E8" s="102"/>
      <c r="F8" s="451"/>
      <c r="G8" s="453"/>
      <c r="H8" s="453"/>
      <c r="I8" s="453"/>
      <c r="J8" s="455"/>
      <c r="K8" s="12"/>
      <c r="L8" s="457"/>
      <c r="M8" s="453"/>
      <c r="N8" s="453"/>
      <c r="O8" s="453"/>
      <c r="P8" s="453"/>
      <c r="Q8" s="455"/>
      <c r="R8" s="12"/>
      <c r="S8" s="432"/>
    </row>
    <row r="9" spans="1:19" ht="15.75" thickTop="1">
      <c r="A9" s="105">
        <v>1</v>
      </c>
      <c r="B9" s="118" t="s">
        <v>212</v>
      </c>
      <c r="C9" s="119"/>
      <c r="D9" s="120"/>
      <c r="E9" s="246"/>
      <c r="F9" s="250">
        <v>71000</v>
      </c>
      <c r="G9" s="110">
        <v>25500</v>
      </c>
      <c r="H9" s="110">
        <v>23528</v>
      </c>
      <c r="I9" s="110"/>
      <c r="J9" s="110">
        <f>SUM(F9:I9)</f>
        <v>120028</v>
      </c>
      <c r="K9" s="121"/>
      <c r="L9" s="109"/>
      <c r="M9" s="110"/>
      <c r="N9" s="110"/>
      <c r="O9" s="110"/>
      <c r="P9" s="110"/>
      <c r="Q9" s="244"/>
      <c r="R9" s="13"/>
      <c r="S9" s="160">
        <f>SUM(J9:R9)</f>
        <v>120028</v>
      </c>
    </row>
    <row r="10" spans="1:19" ht="12.75">
      <c r="A10" s="14">
        <f>A9+1</f>
        <v>2</v>
      </c>
      <c r="B10" s="150" t="s">
        <v>213</v>
      </c>
      <c r="C10" s="151" t="s">
        <v>214</v>
      </c>
      <c r="D10" s="152"/>
      <c r="E10" s="247"/>
      <c r="F10" s="251"/>
      <c r="G10" s="153"/>
      <c r="H10" s="153"/>
      <c r="I10" s="153"/>
      <c r="J10" s="153"/>
      <c r="K10" s="144"/>
      <c r="L10" s="79"/>
      <c r="M10" s="153"/>
      <c r="N10" s="153"/>
      <c r="O10" s="153"/>
      <c r="P10" s="153"/>
      <c r="Q10" s="154"/>
      <c r="R10" s="15"/>
      <c r="S10" s="153"/>
    </row>
    <row r="11" spans="1:19" ht="12.75">
      <c r="A11" s="14">
        <f aca="true" t="shared" si="0" ref="A11:A46">A10+1</f>
        <v>3</v>
      </c>
      <c r="B11" s="76"/>
      <c r="C11" s="76"/>
      <c r="D11" s="59"/>
      <c r="E11" s="248" t="s">
        <v>309</v>
      </c>
      <c r="F11" s="51"/>
      <c r="G11" s="16"/>
      <c r="H11" s="16"/>
      <c r="I11" s="16"/>
      <c r="J11" s="16"/>
      <c r="K11" s="126"/>
      <c r="L11" s="51"/>
      <c r="M11" s="16"/>
      <c r="N11" s="16"/>
      <c r="O11" s="16"/>
      <c r="P11" s="16"/>
      <c r="Q11" s="17"/>
      <c r="R11" s="18"/>
      <c r="S11" s="16"/>
    </row>
    <row r="12" spans="1:19" ht="12.75">
      <c r="A12" s="14">
        <f t="shared" si="0"/>
        <v>4</v>
      </c>
      <c r="B12" s="58"/>
      <c r="C12" s="53"/>
      <c r="D12" s="20"/>
      <c r="E12" s="387" t="s">
        <v>310</v>
      </c>
      <c r="F12" s="389">
        <v>71000</v>
      </c>
      <c r="G12" s="388">
        <v>25500</v>
      </c>
      <c r="H12" s="23"/>
      <c r="I12" s="22"/>
      <c r="J12" s="388">
        <f>SUM(F12:I12)</f>
        <v>96500</v>
      </c>
      <c r="K12" s="128"/>
      <c r="L12" s="21"/>
      <c r="M12" s="22"/>
      <c r="N12" s="22"/>
      <c r="O12" s="22"/>
      <c r="P12" s="22"/>
      <c r="Q12" s="24"/>
      <c r="R12" s="25"/>
      <c r="S12" s="388">
        <f>SUM(J12:R12)</f>
        <v>96500</v>
      </c>
    </row>
    <row r="13" spans="1:19" ht="12.75">
      <c r="A13" s="14">
        <f t="shared" si="0"/>
        <v>5</v>
      </c>
      <c r="B13" s="58"/>
      <c r="C13" s="53"/>
      <c r="D13" s="20"/>
      <c r="E13" s="249" t="s">
        <v>334</v>
      </c>
      <c r="F13" s="21"/>
      <c r="G13" s="22"/>
      <c r="H13" s="38">
        <v>12000</v>
      </c>
      <c r="I13" s="22"/>
      <c r="J13" s="38">
        <f>SUM(H13:I13)</f>
        <v>12000</v>
      </c>
      <c r="K13" s="128"/>
      <c r="L13" s="21"/>
      <c r="M13" s="22"/>
      <c r="N13" s="22"/>
      <c r="O13" s="22"/>
      <c r="P13" s="22"/>
      <c r="Q13" s="24"/>
      <c r="R13" s="25"/>
      <c r="S13" s="38">
        <f>SUM(J13:R13)</f>
        <v>12000</v>
      </c>
    </row>
    <row r="14" spans="1:19" ht="12.75">
      <c r="A14" s="14">
        <f t="shared" si="0"/>
        <v>6</v>
      </c>
      <c r="B14" s="58"/>
      <c r="C14" s="53"/>
      <c r="D14" s="20"/>
      <c r="E14" s="249" t="s">
        <v>217</v>
      </c>
      <c r="F14" s="36"/>
      <c r="G14" s="37"/>
      <c r="H14" s="38">
        <v>3500</v>
      </c>
      <c r="I14" s="37"/>
      <c r="J14" s="38">
        <f>SUM(H14:I14)</f>
        <v>3500</v>
      </c>
      <c r="K14" s="112"/>
      <c r="L14" s="36"/>
      <c r="M14" s="37"/>
      <c r="N14" s="37"/>
      <c r="O14" s="37"/>
      <c r="P14" s="37"/>
      <c r="Q14" s="24"/>
      <c r="R14" s="28"/>
      <c r="S14" s="38">
        <f>SUM(J14:R14)</f>
        <v>3500</v>
      </c>
    </row>
    <row r="15" spans="1:19" ht="12.75">
      <c r="A15" s="14">
        <f t="shared" si="0"/>
        <v>7</v>
      </c>
      <c r="B15" s="58"/>
      <c r="C15" s="53"/>
      <c r="D15" s="20"/>
      <c r="E15" s="249" t="s">
        <v>218</v>
      </c>
      <c r="F15" s="36"/>
      <c r="G15" s="37"/>
      <c r="H15" s="38">
        <v>1328</v>
      </c>
      <c r="I15" s="37"/>
      <c r="J15" s="38">
        <f>SUM(H15:I15)</f>
        <v>1328</v>
      </c>
      <c r="K15" s="112"/>
      <c r="L15" s="36"/>
      <c r="M15" s="37"/>
      <c r="N15" s="37"/>
      <c r="O15" s="37"/>
      <c r="P15" s="37"/>
      <c r="Q15" s="24"/>
      <c r="R15" s="28"/>
      <c r="S15" s="38">
        <f>SUM(J15:R15)</f>
        <v>1328</v>
      </c>
    </row>
    <row r="16" spans="1:19" ht="12.75">
      <c r="A16" s="14">
        <f>A15+1</f>
        <v>8</v>
      </c>
      <c r="B16" s="58"/>
      <c r="C16" s="53"/>
      <c r="D16" s="20"/>
      <c r="E16" s="249" t="s">
        <v>219</v>
      </c>
      <c r="F16" s="36"/>
      <c r="G16" s="37"/>
      <c r="H16" s="38">
        <v>3000</v>
      </c>
      <c r="I16" s="37"/>
      <c r="J16" s="38">
        <f>SUM(H16:I16)</f>
        <v>3000</v>
      </c>
      <c r="K16" s="112"/>
      <c r="L16" s="36"/>
      <c r="M16" s="37"/>
      <c r="N16" s="37"/>
      <c r="O16" s="37"/>
      <c r="P16" s="37"/>
      <c r="Q16" s="24"/>
      <c r="R16" s="28"/>
      <c r="S16" s="38">
        <f>SUM(J16:R16)</f>
        <v>3000</v>
      </c>
    </row>
    <row r="17" spans="1:19" ht="12.75">
      <c r="A17" s="14">
        <v>9</v>
      </c>
      <c r="B17" s="58"/>
      <c r="C17" s="53"/>
      <c r="D17" s="20"/>
      <c r="E17" s="249" t="s">
        <v>220</v>
      </c>
      <c r="F17" s="36"/>
      <c r="G17" s="37"/>
      <c r="H17" s="38">
        <v>3700</v>
      </c>
      <c r="I17" s="37"/>
      <c r="J17" s="38">
        <v>3700</v>
      </c>
      <c r="K17" s="112"/>
      <c r="L17" s="36"/>
      <c r="M17" s="37"/>
      <c r="N17" s="37"/>
      <c r="O17" s="37"/>
      <c r="P17" s="37"/>
      <c r="Q17" s="24"/>
      <c r="R17" s="28"/>
      <c r="S17" s="38">
        <v>3700</v>
      </c>
    </row>
    <row r="18" spans="1:19" ht="13.5" thickBot="1">
      <c r="A18" s="258">
        <v>10</v>
      </c>
      <c r="B18" s="259"/>
      <c r="C18" s="260"/>
      <c r="D18" s="261"/>
      <c r="E18" s="262" t="s">
        <v>306</v>
      </c>
      <c r="F18" s="263"/>
      <c r="G18" s="264"/>
      <c r="H18" s="265"/>
      <c r="I18" s="270"/>
      <c r="J18" s="264"/>
      <c r="K18" s="266"/>
      <c r="L18" s="263"/>
      <c r="M18" s="264"/>
      <c r="N18" s="264"/>
      <c r="O18" s="264"/>
      <c r="P18" s="264"/>
      <c r="Q18" s="267"/>
      <c r="R18" s="268"/>
      <c r="S18" s="264"/>
    </row>
    <row r="19" spans="1:19" ht="13.5" hidden="1" thickBot="1">
      <c r="A19" s="223">
        <f>A16+1</f>
        <v>9</v>
      </c>
      <c r="B19" s="224"/>
      <c r="C19" s="225"/>
      <c r="D19" s="226" t="s">
        <v>17</v>
      </c>
      <c r="E19" s="252" t="s">
        <v>18</v>
      </c>
      <c r="F19" s="253">
        <v>1660</v>
      </c>
      <c r="G19" s="253">
        <v>580</v>
      </c>
      <c r="H19" s="254">
        <f>SUM(H20:H22)</f>
        <v>637</v>
      </c>
      <c r="I19" s="253"/>
      <c r="J19" s="253">
        <f aca="true" t="shared" si="1" ref="J19:J46">SUM(F19:I19)</f>
        <v>2877</v>
      </c>
      <c r="K19" s="255"/>
      <c r="L19" s="256"/>
      <c r="M19" s="253"/>
      <c r="N19" s="253"/>
      <c r="O19" s="253"/>
      <c r="P19" s="253">
        <f>SUM(P21:P23)</f>
        <v>85</v>
      </c>
      <c r="Q19" s="257">
        <f aca="true" t="shared" si="2" ref="Q19:Q46">SUM(L19:P19)</f>
        <v>85</v>
      </c>
      <c r="R19" s="25"/>
      <c r="S19" s="264">
        <v>1866</v>
      </c>
    </row>
    <row r="20" spans="1:19" ht="12.75" hidden="1">
      <c r="A20" s="14">
        <f t="shared" si="0"/>
        <v>10</v>
      </c>
      <c r="B20" s="58"/>
      <c r="C20" s="53"/>
      <c r="D20" s="20"/>
      <c r="E20" s="129" t="s">
        <v>13</v>
      </c>
      <c r="F20" s="22"/>
      <c r="G20" s="22"/>
      <c r="H20" s="38">
        <f>636-36-113+1</f>
        <v>488</v>
      </c>
      <c r="I20" s="22"/>
      <c r="J20" s="37">
        <f t="shared" si="1"/>
        <v>488</v>
      </c>
      <c r="K20" s="128"/>
      <c r="L20" s="21"/>
      <c r="M20" s="22"/>
      <c r="N20" s="22"/>
      <c r="O20" s="22"/>
      <c r="P20" s="22"/>
      <c r="Q20" s="24">
        <f t="shared" si="2"/>
        <v>0</v>
      </c>
      <c r="R20" s="25"/>
      <c r="S20" s="26"/>
    </row>
    <row r="21" spans="1:19" ht="12.75" hidden="1">
      <c r="A21" s="14">
        <f t="shared" si="0"/>
        <v>11</v>
      </c>
      <c r="B21" s="58"/>
      <c r="C21" s="53"/>
      <c r="D21" s="20"/>
      <c r="E21" s="129" t="s">
        <v>14</v>
      </c>
      <c r="F21" s="37"/>
      <c r="G21" s="37"/>
      <c r="H21" s="38">
        <v>36</v>
      </c>
      <c r="I21" s="37"/>
      <c r="J21" s="37">
        <f t="shared" si="1"/>
        <v>36</v>
      </c>
      <c r="K21" s="112"/>
      <c r="L21" s="36"/>
      <c r="M21" s="37"/>
      <c r="N21" s="37"/>
      <c r="O21" s="37"/>
      <c r="P21" s="37"/>
      <c r="Q21" s="24">
        <f t="shared" si="2"/>
        <v>0</v>
      </c>
      <c r="R21" s="28"/>
      <c r="S21" s="26"/>
    </row>
    <row r="22" spans="1:19" ht="12.75" hidden="1">
      <c r="A22" s="14">
        <f t="shared" si="0"/>
        <v>12</v>
      </c>
      <c r="B22" s="58"/>
      <c r="C22" s="53"/>
      <c r="D22" s="20"/>
      <c r="E22" s="129" t="s">
        <v>15</v>
      </c>
      <c r="F22" s="37"/>
      <c r="G22" s="37"/>
      <c r="H22" s="38">
        <f>91+22</f>
        <v>113</v>
      </c>
      <c r="I22" s="37"/>
      <c r="J22" s="37">
        <f t="shared" si="1"/>
        <v>113</v>
      </c>
      <c r="K22" s="112"/>
      <c r="L22" s="36"/>
      <c r="M22" s="37"/>
      <c r="N22" s="37"/>
      <c r="O22" s="37"/>
      <c r="P22" s="37"/>
      <c r="Q22" s="24">
        <f t="shared" si="2"/>
        <v>0</v>
      </c>
      <c r="R22" s="28"/>
      <c r="S22" s="26"/>
    </row>
    <row r="23" spans="1:19" ht="12.75" hidden="1">
      <c r="A23" s="14">
        <f t="shared" si="0"/>
        <v>13</v>
      </c>
      <c r="B23" s="58"/>
      <c r="C23" s="53"/>
      <c r="D23" s="20"/>
      <c r="E23" s="129" t="s">
        <v>16</v>
      </c>
      <c r="F23" s="37"/>
      <c r="G23" s="37"/>
      <c r="H23" s="38"/>
      <c r="I23" s="37"/>
      <c r="J23" s="37">
        <f t="shared" si="1"/>
        <v>0</v>
      </c>
      <c r="K23" s="112"/>
      <c r="L23" s="36"/>
      <c r="M23" s="37"/>
      <c r="N23" s="37"/>
      <c r="O23" s="37"/>
      <c r="P23" s="37">
        <v>85</v>
      </c>
      <c r="Q23" s="24">
        <f t="shared" si="2"/>
        <v>85</v>
      </c>
      <c r="R23" s="28"/>
      <c r="S23" s="26"/>
    </row>
    <row r="24" spans="1:19" ht="12.75" hidden="1">
      <c r="A24" s="14">
        <f t="shared" si="0"/>
        <v>14</v>
      </c>
      <c r="B24" s="58"/>
      <c r="C24" s="53"/>
      <c r="D24" s="20" t="s">
        <v>19</v>
      </c>
      <c r="E24" s="127" t="s">
        <v>20</v>
      </c>
      <c r="F24" s="22">
        <v>2040</v>
      </c>
      <c r="G24" s="22">
        <v>710</v>
      </c>
      <c r="H24" s="23">
        <f>SUM(H25:H26)</f>
        <v>1195</v>
      </c>
      <c r="I24" s="22"/>
      <c r="J24" s="22">
        <f t="shared" si="1"/>
        <v>3945</v>
      </c>
      <c r="K24" s="128"/>
      <c r="L24" s="21"/>
      <c r="M24" s="22">
        <f>SUM(M25:M29)</f>
        <v>30</v>
      </c>
      <c r="N24" s="22"/>
      <c r="O24" s="22"/>
      <c r="P24" s="22">
        <f>SUM(P26:P29)</f>
        <v>200</v>
      </c>
      <c r="Q24" s="24">
        <f t="shared" si="2"/>
        <v>230</v>
      </c>
      <c r="R24" s="25"/>
      <c r="S24" s="26"/>
    </row>
    <row r="25" spans="1:19" ht="12.75" hidden="1">
      <c r="A25" s="14">
        <f t="shared" si="0"/>
        <v>15</v>
      </c>
      <c r="B25" s="58"/>
      <c r="C25" s="53"/>
      <c r="D25" s="20"/>
      <c r="E25" s="129" t="s">
        <v>13</v>
      </c>
      <c r="F25" s="22"/>
      <c r="G25" s="22"/>
      <c r="H25" s="38">
        <f>1195-44</f>
        <v>1151</v>
      </c>
      <c r="I25" s="22"/>
      <c r="J25" s="37">
        <f t="shared" si="1"/>
        <v>1151</v>
      </c>
      <c r="K25" s="128"/>
      <c r="L25" s="21"/>
      <c r="M25" s="22"/>
      <c r="N25" s="22"/>
      <c r="O25" s="22"/>
      <c r="P25" s="22"/>
      <c r="Q25" s="24">
        <f t="shared" si="2"/>
        <v>0</v>
      </c>
      <c r="R25" s="25"/>
      <c r="S25" s="26"/>
    </row>
    <row r="26" spans="1:19" ht="12.75" hidden="1">
      <c r="A26" s="14">
        <f t="shared" si="0"/>
        <v>16</v>
      </c>
      <c r="B26" s="58"/>
      <c r="C26" s="53"/>
      <c r="D26" s="20"/>
      <c r="E26" s="129" t="s">
        <v>14</v>
      </c>
      <c r="F26" s="37"/>
      <c r="G26" s="37"/>
      <c r="H26" s="38">
        <v>44</v>
      </c>
      <c r="I26" s="37"/>
      <c r="J26" s="37">
        <f t="shared" si="1"/>
        <v>44</v>
      </c>
      <c r="K26" s="112"/>
      <c r="L26" s="36"/>
      <c r="M26" s="37"/>
      <c r="N26" s="37"/>
      <c r="O26" s="37"/>
      <c r="P26" s="40"/>
      <c r="Q26" s="24">
        <f t="shared" si="2"/>
        <v>0</v>
      </c>
      <c r="R26" s="28"/>
      <c r="S26" s="26"/>
    </row>
    <row r="27" spans="1:19" ht="12.75" hidden="1">
      <c r="A27" s="14">
        <f t="shared" si="0"/>
        <v>17</v>
      </c>
      <c r="B27" s="58"/>
      <c r="C27" s="53"/>
      <c r="D27" s="20"/>
      <c r="E27" s="129" t="s">
        <v>21</v>
      </c>
      <c r="F27" s="37"/>
      <c r="G27" s="37"/>
      <c r="H27" s="38"/>
      <c r="I27" s="37"/>
      <c r="J27" s="37">
        <f t="shared" si="1"/>
        <v>0</v>
      </c>
      <c r="K27" s="112"/>
      <c r="L27" s="36"/>
      <c r="M27" s="37"/>
      <c r="N27" s="37"/>
      <c r="O27" s="37"/>
      <c r="P27" s="40">
        <v>140</v>
      </c>
      <c r="Q27" s="24">
        <f t="shared" si="2"/>
        <v>140</v>
      </c>
      <c r="R27" s="28"/>
      <c r="S27" s="26"/>
    </row>
    <row r="28" spans="1:19" ht="12.75" hidden="1">
      <c r="A28" s="14">
        <f t="shared" si="0"/>
        <v>18</v>
      </c>
      <c r="B28" s="58"/>
      <c r="C28" s="53"/>
      <c r="D28" s="20"/>
      <c r="E28" s="129" t="s">
        <v>16</v>
      </c>
      <c r="F28" s="37"/>
      <c r="G28" s="37"/>
      <c r="H28" s="38"/>
      <c r="I28" s="37"/>
      <c r="J28" s="37">
        <f t="shared" si="1"/>
        <v>0</v>
      </c>
      <c r="K28" s="112"/>
      <c r="L28" s="36"/>
      <c r="M28" s="37"/>
      <c r="N28" s="37"/>
      <c r="O28" s="37"/>
      <c r="P28" s="40">
        <v>60</v>
      </c>
      <c r="Q28" s="24">
        <f t="shared" si="2"/>
        <v>60</v>
      </c>
      <c r="R28" s="28"/>
      <c r="S28" s="26"/>
    </row>
    <row r="29" spans="1:19" ht="12.75" hidden="1">
      <c r="A29" s="14">
        <f t="shared" si="0"/>
        <v>19</v>
      </c>
      <c r="B29" s="58"/>
      <c r="C29" s="53"/>
      <c r="D29" s="20"/>
      <c r="E29" s="129" t="s">
        <v>22</v>
      </c>
      <c r="F29" s="37"/>
      <c r="G29" s="37"/>
      <c r="H29" s="38"/>
      <c r="I29" s="37"/>
      <c r="J29" s="37">
        <f t="shared" si="1"/>
        <v>0</v>
      </c>
      <c r="K29" s="112"/>
      <c r="L29" s="36"/>
      <c r="M29" s="37">
        <v>30</v>
      </c>
      <c r="N29" s="37"/>
      <c r="O29" s="37"/>
      <c r="P29" s="40"/>
      <c r="Q29" s="24">
        <f t="shared" si="2"/>
        <v>30</v>
      </c>
      <c r="R29" s="28"/>
      <c r="S29" s="26"/>
    </row>
    <row r="30" spans="1:19" ht="12.75" hidden="1">
      <c r="A30" s="14">
        <f t="shared" si="0"/>
        <v>20</v>
      </c>
      <c r="B30" s="58"/>
      <c r="C30" s="53"/>
      <c r="D30" s="20" t="s">
        <v>23</v>
      </c>
      <c r="E30" s="127" t="s">
        <v>24</v>
      </c>
      <c r="F30" s="22">
        <v>1520</v>
      </c>
      <c r="G30" s="22">
        <v>530</v>
      </c>
      <c r="H30" s="23">
        <f>SUM(H31:H32)</f>
        <v>767</v>
      </c>
      <c r="I30" s="22"/>
      <c r="J30" s="22">
        <f t="shared" si="1"/>
        <v>2817</v>
      </c>
      <c r="K30" s="128"/>
      <c r="L30" s="21"/>
      <c r="M30" s="22"/>
      <c r="N30" s="22"/>
      <c r="O30" s="22"/>
      <c r="P30" s="111">
        <f>SUM(P32:P33)</f>
        <v>85</v>
      </c>
      <c r="Q30" s="24">
        <f t="shared" si="2"/>
        <v>85</v>
      </c>
      <c r="R30" s="25"/>
      <c r="S30" s="26"/>
    </row>
    <row r="31" spans="1:19" ht="12.75" hidden="1">
      <c r="A31" s="14">
        <f t="shared" si="0"/>
        <v>21</v>
      </c>
      <c r="B31" s="58"/>
      <c r="C31" s="53"/>
      <c r="D31" s="20"/>
      <c r="E31" s="129" t="s">
        <v>13</v>
      </c>
      <c r="F31" s="22"/>
      <c r="G31" s="22"/>
      <c r="H31" s="38">
        <f>766-36+1</f>
        <v>731</v>
      </c>
      <c r="I31" s="22"/>
      <c r="J31" s="37">
        <f t="shared" si="1"/>
        <v>731</v>
      </c>
      <c r="K31" s="128"/>
      <c r="L31" s="21"/>
      <c r="M31" s="22"/>
      <c r="N31" s="22"/>
      <c r="O31" s="22"/>
      <c r="P31" s="111"/>
      <c r="Q31" s="24">
        <f t="shared" si="2"/>
        <v>0</v>
      </c>
      <c r="R31" s="25"/>
      <c r="S31" s="26"/>
    </row>
    <row r="32" spans="1:19" ht="12.75" hidden="1">
      <c r="A32" s="14">
        <f t="shared" si="0"/>
        <v>22</v>
      </c>
      <c r="B32" s="58"/>
      <c r="C32" s="53"/>
      <c r="D32" s="20"/>
      <c r="E32" s="129" t="s">
        <v>14</v>
      </c>
      <c r="F32" s="37"/>
      <c r="G32" s="37"/>
      <c r="H32" s="38">
        <v>36</v>
      </c>
      <c r="I32" s="37"/>
      <c r="J32" s="37">
        <f t="shared" si="1"/>
        <v>36</v>
      </c>
      <c r="K32" s="112"/>
      <c r="L32" s="36"/>
      <c r="M32" s="37"/>
      <c r="N32" s="37"/>
      <c r="O32" s="37"/>
      <c r="P32" s="40"/>
      <c r="Q32" s="27">
        <f t="shared" si="2"/>
        <v>0</v>
      </c>
      <c r="R32" s="28"/>
      <c r="S32" s="26"/>
    </row>
    <row r="33" spans="1:19" ht="12.75" hidden="1">
      <c r="A33" s="14">
        <f t="shared" si="0"/>
        <v>23</v>
      </c>
      <c r="B33" s="58"/>
      <c r="C33" s="53"/>
      <c r="D33" s="20"/>
      <c r="E33" s="129" t="s">
        <v>16</v>
      </c>
      <c r="F33" s="37"/>
      <c r="G33" s="37"/>
      <c r="H33" s="38"/>
      <c r="I33" s="37"/>
      <c r="J33" s="37">
        <f t="shared" si="1"/>
        <v>0</v>
      </c>
      <c r="K33" s="112"/>
      <c r="L33" s="36"/>
      <c r="M33" s="37"/>
      <c r="N33" s="37"/>
      <c r="O33" s="37"/>
      <c r="P33" s="40">
        <v>85</v>
      </c>
      <c r="Q33" s="27">
        <f t="shared" si="2"/>
        <v>85</v>
      </c>
      <c r="R33" s="28"/>
      <c r="S33" s="26"/>
    </row>
    <row r="34" spans="1:19" ht="12.75" hidden="1">
      <c r="A34" s="14">
        <f t="shared" si="0"/>
        <v>24</v>
      </c>
      <c r="B34" s="58"/>
      <c r="C34" s="53"/>
      <c r="D34" s="20" t="s">
        <v>25</v>
      </c>
      <c r="E34" s="127" t="s">
        <v>26</v>
      </c>
      <c r="F34" s="22">
        <v>2130</v>
      </c>
      <c r="G34" s="22">
        <v>750</v>
      </c>
      <c r="H34" s="23">
        <f>1005+H36</f>
        <v>1050</v>
      </c>
      <c r="I34" s="22"/>
      <c r="J34" s="22">
        <f t="shared" si="1"/>
        <v>3930</v>
      </c>
      <c r="K34" s="128"/>
      <c r="L34" s="21"/>
      <c r="M34" s="22"/>
      <c r="N34" s="22"/>
      <c r="O34" s="22"/>
      <c r="P34" s="111">
        <f>SUM(P36:P37)</f>
        <v>60</v>
      </c>
      <c r="Q34" s="27">
        <f t="shared" si="2"/>
        <v>60</v>
      </c>
      <c r="R34" s="25"/>
      <c r="S34" s="26"/>
    </row>
    <row r="35" spans="1:19" ht="12.75" hidden="1">
      <c r="A35" s="14">
        <f t="shared" si="0"/>
        <v>25</v>
      </c>
      <c r="B35" s="58"/>
      <c r="C35" s="53"/>
      <c r="D35" s="20"/>
      <c r="E35" s="129" t="s">
        <v>13</v>
      </c>
      <c r="F35" s="22"/>
      <c r="G35" s="22"/>
      <c r="H35" s="38">
        <f>1050-45</f>
        <v>1005</v>
      </c>
      <c r="I35" s="22"/>
      <c r="J35" s="37">
        <f t="shared" si="1"/>
        <v>1005</v>
      </c>
      <c r="K35" s="128"/>
      <c r="L35" s="21"/>
      <c r="M35" s="22"/>
      <c r="N35" s="22"/>
      <c r="O35" s="22"/>
      <c r="P35" s="111"/>
      <c r="Q35" s="27">
        <f t="shared" si="2"/>
        <v>0</v>
      </c>
      <c r="R35" s="25"/>
      <c r="S35" s="26"/>
    </row>
    <row r="36" spans="1:19" ht="12.75" hidden="1">
      <c r="A36" s="14">
        <f t="shared" si="0"/>
        <v>26</v>
      </c>
      <c r="B36" s="58"/>
      <c r="C36" s="53"/>
      <c r="D36" s="20"/>
      <c r="E36" s="129" t="s">
        <v>14</v>
      </c>
      <c r="F36" s="37"/>
      <c r="G36" s="37"/>
      <c r="H36" s="38">
        <v>45</v>
      </c>
      <c r="I36" s="37"/>
      <c r="J36" s="37">
        <f t="shared" si="1"/>
        <v>45</v>
      </c>
      <c r="K36" s="112"/>
      <c r="L36" s="36"/>
      <c r="M36" s="37"/>
      <c r="N36" s="37"/>
      <c r="O36" s="37"/>
      <c r="P36" s="40"/>
      <c r="Q36" s="27">
        <f t="shared" si="2"/>
        <v>0</v>
      </c>
      <c r="R36" s="28"/>
      <c r="S36" s="26"/>
    </row>
    <row r="37" spans="1:19" ht="12.75" hidden="1">
      <c r="A37" s="14">
        <f t="shared" si="0"/>
        <v>27</v>
      </c>
      <c r="B37" s="58"/>
      <c r="C37" s="53"/>
      <c r="D37" s="20"/>
      <c r="E37" s="129" t="s">
        <v>16</v>
      </c>
      <c r="F37" s="37"/>
      <c r="G37" s="37"/>
      <c r="H37" s="38"/>
      <c r="I37" s="37"/>
      <c r="J37" s="37">
        <f t="shared" si="1"/>
        <v>0</v>
      </c>
      <c r="K37" s="112"/>
      <c r="L37" s="36"/>
      <c r="M37" s="37"/>
      <c r="N37" s="37"/>
      <c r="O37" s="37"/>
      <c r="P37" s="40">
        <v>60</v>
      </c>
      <c r="Q37" s="27">
        <f t="shared" si="2"/>
        <v>60</v>
      </c>
      <c r="R37" s="28"/>
      <c r="S37" s="26"/>
    </row>
    <row r="38" spans="1:19" ht="12.75" hidden="1">
      <c r="A38" s="14">
        <f t="shared" si="0"/>
        <v>28</v>
      </c>
      <c r="B38" s="58"/>
      <c r="C38" s="53"/>
      <c r="D38" s="20" t="s">
        <v>27</v>
      </c>
      <c r="E38" s="127" t="s">
        <v>28</v>
      </c>
      <c r="F38" s="22">
        <v>2110</v>
      </c>
      <c r="G38" s="22">
        <v>740</v>
      </c>
      <c r="H38" s="23">
        <f>770+H40+1</f>
        <v>815</v>
      </c>
      <c r="I38" s="22"/>
      <c r="J38" s="22">
        <f t="shared" si="1"/>
        <v>3665</v>
      </c>
      <c r="K38" s="128"/>
      <c r="L38" s="21"/>
      <c r="M38" s="22">
        <f>SUM(M39:M42)</f>
        <v>30</v>
      </c>
      <c r="N38" s="22"/>
      <c r="O38" s="22"/>
      <c r="P38" s="111">
        <f>SUM(P40:P42)</f>
        <v>100</v>
      </c>
      <c r="Q38" s="27">
        <f t="shared" si="2"/>
        <v>130</v>
      </c>
      <c r="R38" s="25"/>
      <c r="S38" s="26"/>
    </row>
    <row r="39" spans="1:19" ht="12.75" hidden="1">
      <c r="A39" s="14">
        <f t="shared" si="0"/>
        <v>29</v>
      </c>
      <c r="B39" s="58"/>
      <c r="C39" s="53"/>
      <c r="D39" s="20"/>
      <c r="E39" s="129" t="s">
        <v>13</v>
      </c>
      <c r="F39" s="22"/>
      <c r="G39" s="22"/>
      <c r="H39" s="38">
        <f>815-44</f>
        <v>771</v>
      </c>
      <c r="I39" s="22"/>
      <c r="J39" s="37">
        <f t="shared" si="1"/>
        <v>771</v>
      </c>
      <c r="K39" s="128"/>
      <c r="L39" s="21"/>
      <c r="M39" s="22"/>
      <c r="N39" s="22"/>
      <c r="O39" s="22"/>
      <c r="P39" s="111"/>
      <c r="Q39" s="27">
        <f t="shared" si="2"/>
        <v>0</v>
      </c>
      <c r="R39" s="25"/>
      <c r="S39" s="26"/>
    </row>
    <row r="40" spans="1:19" ht="12.75" hidden="1">
      <c r="A40" s="14">
        <f t="shared" si="0"/>
        <v>30</v>
      </c>
      <c r="B40" s="58"/>
      <c r="C40" s="53"/>
      <c r="D40" s="20"/>
      <c r="E40" s="129" t="s">
        <v>14</v>
      </c>
      <c r="F40" s="37"/>
      <c r="G40" s="37"/>
      <c r="H40" s="38">
        <v>44</v>
      </c>
      <c r="I40" s="37"/>
      <c r="J40" s="37">
        <f t="shared" si="1"/>
        <v>44</v>
      </c>
      <c r="K40" s="112"/>
      <c r="L40" s="36"/>
      <c r="M40" s="37"/>
      <c r="N40" s="37"/>
      <c r="O40" s="37"/>
      <c r="P40" s="40"/>
      <c r="Q40" s="27">
        <f t="shared" si="2"/>
        <v>0</v>
      </c>
      <c r="R40" s="28"/>
      <c r="S40" s="26"/>
    </row>
    <row r="41" spans="1:19" ht="12.75" hidden="1">
      <c r="A41" s="14">
        <f t="shared" si="0"/>
        <v>31</v>
      </c>
      <c r="B41" s="58"/>
      <c r="C41" s="53"/>
      <c r="D41" s="20"/>
      <c r="E41" s="129" t="s">
        <v>16</v>
      </c>
      <c r="F41" s="37"/>
      <c r="G41" s="37"/>
      <c r="H41" s="38"/>
      <c r="I41" s="37"/>
      <c r="J41" s="37">
        <f t="shared" si="1"/>
        <v>0</v>
      </c>
      <c r="K41" s="112"/>
      <c r="L41" s="36"/>
      <c r="M41" s="37"/>
      <c r="N41" s="37"/>
      <c r="O41" s="37"/>
      <c r="P41" s="40">
        <v>100</v>
      </c>
      <c r="Q41" s="27">
        <f t="shared" si="2"/>
        <v>100</v>
      </c>
      <c r="R41" s="28"/>
      <c r="S41" s="26"/>
    </row>
    <row r="42" spans="1:19" ht="12.75" hidden="1">
      <c r="A42" s="14">
        <f t="shared" si="0"/>
        <v>32</v>
      </c>
      <c r="B42" s="58"/>
      <c r="C42" s="53"/>
      <c r="D42" s="20"/>
      <c r="E42" s="129" t="s">
        <v>22</v>
      </c>
      <c r="F42" s="37"/>
      <c r="G42" s="37"/>
      <c r="H42" s="38"/>
      <c r="I42" s="37"/>
      <c r="J42" s="37">
        <f t="shared" si="1"/>
        <v>0</v>
      </c>
      <c r="K42" s="112"/>
      <c r="L42" s="36"/>
      <c r="M42" s="37">
        <v>30</v>
      </c>
      <c r="N42" s="37"/>
      <c r="O42" s="37"/>
      <c r="P42" s="40"/>
      <c r="Q42" s="27">
        <f t="shared" si="2"/>
        <v>30</v>
      </c>
      <c r="R42" s="28"/>
      <c r="S42" s="26"/>
    </row>
    <row r="43" spans="1:19" ht="12.75" hidden="1">
      <c r="A43" s="14">
        <f t="shared" si="0"/>
        <v>33</v>
      </c>
      <c r="B43" s="58"/>
      <c r="C43" s="53"/>
      <c r="D43" s="20" t="s">
        <v>29</v>
      </c>
      <c r="E43" s="127" t="s">
        <v>30</v>
      </c>
      <c r="F43" s="22">
        <v>2460</v>
      </c>
      <c r="G43" s="22">
        <v>860</v>
      </c>
      <c r="H43" s="23">
        <f>SUM(H44:H45)</f>
        <v>1535</v>
      </c>
      <c r="I43" s="22"/>
      <c r="J43" s="22">
        <f t="shared" si="1"/>
        <v>4855</v>
      </c>
      <c r="K43" s="128"/>
      <c r="L43" s="21"/>
      <c r="M43" s="22"/>
      <c r="N43" s="22"/>
      <c r="O43" s="22"/>
      <c r="P43" s="111">
        <f>SUM(P45:P46)</f>
        <v>115</v>
      </c>
      <c r="Q43" s="27">
        <f t="shared" si="2"/>
        <v>115</v>
      </c>
      <c r="R43" s="25"/>
      <c r="S43" s="26"/>
    </row>
    <row r="44" spans="1:19" ht="12.75" hidden="1">
      <c r="A44" s="14">
        <f t="shared" si="0"/>
        <v>34</v>
      </c>
      <c r="B44" s="58"/>
      <c r="C44" s="53"/>
      <c r="D44" s="20"/>
      <c r="E44" s="129" t="s">
        <v>13</v>
      </c>
      <c r="F44" s="22"/>
      <c r="G44" s="22"/>
      <c r="H44" s="38">
        <f>1534-53+1</f>
        <v>1482</v>
      </c>
      <c r="I44" s="22"/>
      <c r="J44" s="37">
        <f t="shared" si="1"/>
        <v>1482</v>
      </c>
      <c r="K44" s="128"/>
      <c r="L44" s="21"/>
      <c r="M44" s="22"/>
      <c r="N44" s="22"/>
      <c r="O44" s="22"/>
      <c r="P44" s="111"/>
      <c r="Q44" s="27">
        <f t="shared" si="2"/>
        <v>0</v>
      </c>
      <c r="R44" s="25"/>
      <c r="S44" s="26"/>
    </row>
    <row r="45" spans="1:19" ht="12.75" hidden="1">
      <c r="A45" s="14">
        <f t="shared" si="0"/>
        <v>35</v>
      </c>
      <c r="B45" s="58"/>
      <c r="C45" s="53"/>
      <c r="D45" s="20"/>
      <c r="E45" s="129" t="s">
        <v>14</v>
      </c>
      <c r="F45" s="37"/>
      <c r="G45" s="37"/>
      <c r="H45" s="38">
        <v>53</v>
      </c>
      <c r="I45" s="37"/>
      <c r="J45" s="37">
        <f t="shared" si="1"/>
        <v>53</v>
      </c>
      <c r="K45" s="112"/>
      <c r="L45" s="36"/>
      <c r="M45" s="37"/>
      <c r="N45" s="37"/>
      <c r="O45" s="37"/>
      <c r="P45" s="37"/>
      <c r="Q45" s="27">
        <f t="shared" si="2"/>
        <v>0</v>
      </c>
      <c r="R45" s="28"/>
      <c r="S45" s="26"/>
    </row>
    <row r="46" spans="1:19" ht="13.5" hidden="1" thickBot="1">
      <c r="A46" s="14">
        <f t="shared" si="0"/>
        <v>36</v>
      </c>
      <c r="B46" s="58"/>
      <c r="C46" s="53"/>
      <c r="D46" s="20"/>
      <c r="E46" s="129" t="s">
        <v>16</v>
      </c>
      <c r="F46" s="37"/>
      <c r="G46" s="37"/>
      <c r="H46" s="38"/>
      <c r="I46" s="37"/>
      <c r="J46" s="37">
        <f t="shared" si="1"/>
        <v>0</v>
      </c>
      <c r="K46" s="112"/>
      <c r="L46" s="36"/>
      <c r="M46" s="37"/>
      <c r="N46" s="37"/>
      <c r="O46" s="37"/>
      <c r="P46" s="37">
        <v>115</v>
      </c>
      <c r="Q46" s="27">
        <f t="shared" si="2"/>
        <v>115</v>
      </c>
      <c r="R46" s="28"/>
      <c r="S46" s="30"/>
    </row>
    <row r="47" spans="1:21" s="32" customFormat="1" ht="12.75" hidden="1">
      <c r="A47" s="14"/>
      <c r="B47" s="58"/>
      <c r="C47" s="53"/>
      <c r="D47" s="20"/>
      <c r="E47" s="129"/>
      <c r="F47" s="37"/>
      <c r="G47" s="37"/>
      <c r="H47" s="38"/>
      <c r="I47" s="37"/>
      <c r="J47" s="37"/>
      <c r="K47" s="112"/>
      <c r="L47" s="39"/>
      <c r="M47" s="37"/>
      <c r="N47" s="37"/>
      <c r="O47" s="37"/>
      <c r="P47" s="37"/>
      <c r="Q47" s="112"/>
      <c r="R47" s="28"/>
      <c r="S47" s="31"/>
      <c r="T47" s="5"/>
      <c r="U47" s="5"/>
    </row>
    <row r="48" spans="1:21" s="32" customFormat="1" ht="12.75" hidden="1">
      <c r="A48" s="14"/>
      <c r="B48" s="58"/>
      <c r="C48" s="53"/>
      <c r="D48" s="20"/>
      <c r="E48" s="129"/>
      <c r="F48" s="37"/>
      <c r="G48" s="37"/>
      <c r="H48" s="38"/>
      <c r="I48" s="37"/>
      <c r="J48" s="37"/>
      <c r="K48" s="112"/>
      <c r="L48" s="39"/>
      <c r="M48" s="37"/>
      <c r="N48" s="37"/>
      <c r="O48" s="37"/>
      <c r="P48" s="37"/>
      <c r="Q48" s="112"/>
      <c r="R48" s="28"/>
      <c r="S48" s="31"/>
      <c r="T48" s="5"/>
      <c r="U48" s="5"/>
    </row>
    <row r="49" spans="1:21" s="32" customFormat="1" ht="12.75" hidden="1">
      <c r="A49" s="14"/>
      <c r="B49" s="58"/>
      <c r="C49" s="53"/>
      <c r="D49" s="20"/>
      <c r="E49" s="129"/>
      <c r="F49" s="37"/>
      <c r="G49" s="37"/>
      <c r="H49" s="38"/>
      <c r="I49" s="37"/>
      <c r="J49" s="37"/>
      <c r="K49" s="112"/>
      <c r="L49" s="39"/>
      <c r="M49" s="37"/>
      <c r="N49" s="37"/>
      <c r="O49" s="37"/>
      <c r="P49" s="37"/>
      <c r="Q49" s="112"/>
      <c r="R49" s="28"/>
      <c r="S49" s="31"/>
      <c r="T49" s="5"/>
      <c r="U49" s="5"/>
    </row>
    <row r="50" spans="1:21" s="32" customFormat="1" ht="12.75" hidden="1">
      <c r="A50" s="14"/>
      <c r="B50" s="58"/>
      <c r="C50" s="53"/>
      <c r="D50" s="20"/>
      <c r="E50" s="129"/>
      <c r="F50" s="37"/>
      <c r="G50" s="37"/>
      <c r="H50" s="38"/>
      <c r="I50" s="37"/>
      <c r="J50" s="37"/>
      <c r="K50" s="112"/>
      <c r="L50" s="39"/>
      <c r="M50" s="37"/>
      <c r="N50" s="37"/>
      <c r="O50" s="37"/>
      <c r="P50" s="37"/>
      <c r="Q50" s="112"/>
      <c r="R50" s="28"/>
      <c r="S50" s="31"/>
      <c r="T50" s="5"/>
      <c r="U50" s="5"/>
    </row>
    <row r="51" spans="1:19" ht="18.75" hidden="1">
      <c r="A51" s="14"/>
      <c r="B51" s="131" t="s">
        <v>0</v>
      </c>
      <c r="C51" s="53"/>
      <c r="D51" s="20"/>
      <c r="E51" s="129"/>
      <c r="F51" s="37"/>
      <c r="G51" s="37"/>
      <c r="H51" s="38"/>
      <c r="I51" s="37"/>
      <c r="J51" s="44"/>
      <c r="K51" s="113"/>
      <c r="L51" s="39"/>
      <c r="M51" s="37"/>
      <c r="N51" s="37"/>
      <c r="O51" s="44"/>
      <c r="P51" s="44"/>
      <c r="Q51" s="113"/>
      <c r="R51" s="33"/>
      <c r="S51" s="34"/>
    </row>
    <row r="52" spans="1:19" ht="6" customHeight="1" hidden="1" thickBot="1">
      <c r="A52" s="14"/>
      <c r="B52" s="58"/>
      <c r="C52" s="53"/>
      <c r="D52" s="20"/>
      <c r="E52" s="129"/>
      <c r="F52" s="37"/>
      <c r="G52" s="37"/>
      <c r="H52" s="38"/>
      <c r="I52" s="37"/>
      <c r="J52" s="44"/>
      <c r="K52" s="113"/>
      <c r="L52" s="39"/>
      <c r="M52" s="37"/>
      <c r="N52" s="37"/>
      <c r="O52" s="44"/>
      <c r="P52" s="44"/>
      <c r="Q52" s="113"/>
      <c r="R52" s="33"/>
      <c r="S52" s="34"/>
    </row>
    <row r="53" spans="1:19" ht="13.5" customHeight="1" hidden="1" thickBot="1">
      <c r="A53" s="465" t="s">
        <v>1</v>
      </c>
      <c r="B53" s="466"/>
      <c r="C53" s="466"/>
      <c r="D53" s="466"/>
      <c r="E53" s="466"/>
      <c r="F53" s="466"/>
      <c r="G53" s="466"/>
      <c r="H53" s="466"/>
      <c r="I53" s="466"/>
      <c r="J53" s="466"/>
      <c r="K53" s="467"/>
      <c r="L53" s="114"/>
      <c r="M53" s="115"/>
      <c r="N53" s="115"/>
      <c r="O53" s="115"/>
      <c r="P53" s="115"/>
      <c r="Q53" s="116"/>
      <c r="R53" s="9"/>
      <c r="S53" s="468"/>
    </row>
    <row r="54" spans="1:19" ht="18.75" customHeight="1" hidden="1">
      <c r="A54" s="132"/>
      <c r="B54" s="133"/>
      <c r="C54" s="134"/>
      <c r="D54" s="135"/>
      <c r="E54" s="136"/>
      <c r="F54" s="471" t="s">
        <v>2</v>
      </c>
      <c r="G54" s="471"/>
      <c r="H54" s="471"/>
      <c r="I54" s="471"/>
      <c r="J54" s="471"/>
      <c r="K54" s="137"/>
      <c r="L54" s="472" t="s">
        <v>3</v>
      </c>
      <c r="M54" s="471"/>
      <c r="N54" s="471"/>
      <c r="O54" s="471"/>
      <c r="P54" s="471"/>
      <c r="Q54" s="473"/>
      <c r="R54" s="10"/>
      <c r="S54" s="469"/>
    </row>
    <row r="55" spans="1:19" ht="12.75" hidden="1">
      <c r="A55" s="132"/>
      <c r="B55" s="138" t="s">
        <v>4</v>
      </c>
      <c r="C55" s="135" t="s">
        <v>5</v>
      </c>
      <c r="D55" s="474" t="s">
        <v>6</v>
      </c>
      <c r="E55" s="475"/>
      <c r="F55" s="475"/>
      <c r="G55" s="475"/>
      <c r="H55" s="475"/>
      <c r="I55" s="475"/>
      <c r="J55" s="475"/>
      <c r="K55" s="139"/>
      <c r="L55" s="476"/>
      <c r="M55" s="477"/>
      <c r="N55" s="477"/>
      <c r="O55" s="477"/>
      <c r="P55" s="477"/>
      <c r="Q55" s="478"/>
      <c r="R55" s="11"/>
      <c r="S55" s="469"/>
    </row>
    <row r="56" spans="1:19" ht="12.75" hidden="1">
      <c r="A56" s="132"/>
      <c r="B56" s="138" t="s">
        <v>7</v>
      </c>
      <c r="C56" s="135" t="s">
        <v>8</v>
      </c>
      <c r="D56" s="135"/>
      <c r="E56" s="136" t="s">
        <v>9</v>
      </c>
      <c r="F56" s="427">
        <v>610</v>
      </c>
      <c r="G56" s="427">
        <v>620</v>
      </c>
      <c r="H56" s="427">
        <v>630</v>
      </c>
      <c r="I56" s="427">
        <v>640</v>
      </c>
      <c r="J56" s="427" t="s">
        <v>10</v>
      </c>
      <c r="K56" s="140"/>
      <c r="L56" s="480">
        <v>711</v>
      </c>
      <c r="M56" s="427">
        <v>713</v>
      </c>
      <c r="N56" s="427">
        <v>714</v>
      </c>
      <c r="O56" s="427">
        <v>716</v>
      </c>
      <c r="P56" s="427">
        <v>717</v>
      </c>
      <c r="Q56" s="479" t="s">
        <v>10</v>
      </c>
      <c r="R56" s="12"/>
      <c r="S56" s="469"/>
    </row>
    <row r="57" spans="1:19" ht="13.5" hidden="1" thickBot="1">
      <c r="A57" s="132"/>
      <c r="B57" s="138"/>
      <c r="C57" s="135"/>
      <c r="D57" s="135"/>
      <c r="E57" s="136"/>
      <c r="F57" s="427"/>
      <c r="G57" s="427"/>
      <c r="H57" s="427"/>
      <c r="I57" s="427"/>
      <c r="J57" s="427"/>
      <c r="K57" s="140"/>
      <c r="L57" s="480"/>
      <c r="M57" s="427"/>
      <c r="N57" s="427"/>
      <c r="O57" s="427"/>
      <c r="P57" s="427"/>
      <c r="Q57" s="479"/>
      <c r="R57" s="12"/>
      <c r="S57" s="470"/>
    </row>
    <row r="58" spans="1:19" ht="12.75" hidden="1">
      <c r="A58" s="14">
        <f>A46+1</f>
        <v>37</v>
      </c>
      <c r="B58" s="58"/>
      <c r="C58" s="53"/>
      <c r="D58" s="20" t="s">
        <v>31</v>
      </c>
      <c r="E58" s="127" t="s">
        <v>32</v>
      </c>
      <c r="F58" s="22">
        <v>3075</v>
      </c>
      <c r="G58" s="22">
        <v>1075</v>
      </c>
      <c r="H58" s="23">
        <f>SUM(H59:H60)</f>
        <v>1554</v>
      </c>
      <c r="I58" s="22"/>
      <c r="J58" s="22">
        <f aca="true" t="shared" si="3" ref="J58:J91">SUM(F58:I58)</f>
        <v>5704</v>
      </c>
      <c r="K58" s="128"/>
      <c r="L58" s="21"/>
      <c r="M58" s="22">
        <f>SUM(M59:M63)</f>
        <v>30</v>
      </c>
      <c r="N58" s="22"/>
      <c r="O58" s="22"/>
      <c r="P58" s="22">
        <f>SUM(P60:P63)</f>
        <v>600</v>
      </c>
      <c r="Q58" s="24">
        <f aca="true" t="shared" si="4" ref="Q58:Q64">SUM(L58:P58)</f>
        <v>630</v>
      </c>
      <c r="R58" s="25"/>
      <c r="S58" s="35"/>
    </row>
    <row r="59" spans="1:19" ht="12.75" hidden="1">
      <c r="A59" s="14">
        <f aca="true" t="shared" si="5" ref="A59:A91">A58+1</f>
        <v>38</v>
      </c>
      <c r="B59" s="58"/>
      <c r="C59" s="53"/>
      <c r="D59" s="20"/>
      <c r="E59" s="129" t="s">
        <v>13</v>
      </c>
      <c r="F59" s="22"/>
      <c r="G59" s="22"/>
      <c r="H59" s="38">
        <f>1554-68</f>
        <v>1486</v>
      </c>
      <c r="I59" s="22"/>
      <c r="J59" s="37">
        <f t="shared" si="3"/>
        <v>1486</v>
      </c>
      <c r="K59" s="128"/>
      <c r="L59" s="21"/>
      <c r="M59" s="22"/>
      <c r="N59" s="22"/>
      <c r="O59" s="22"/>
      <c r="P59" s="22"/>
      <c r="Q59" s="27">
        <f t="shared" si="4"/>
        <v>0</v>
      </c>
      <c r="R59" s="25"/>
      <c r="S59" s="26"/>
    </row>
    <row r="60" spans="1:19" ht="12.75" hidden="1">
      <c r="A60" s="14">
        <f t="shared" si="5"/>
        <v>39</v>
      </c>
      <c r="B60" s="58"/>
      <c r="C60" s="53"/>
      <c r="D60" s="20"/>
      <c r="E60" s="129" t="s">
        <v>14</v>
      </c>
      <c r="F60" s="37"/>
      <c r="G60" s="37"/>
      <c r="H60" s="38">
        <v>68</v>
      </c>
      <c r="I60" s="37"/>
      <c r="J60" s="37">
        <f t="shared" si="3"/>
        <v>68</v>
      </c>
      <c r="K60" s="112"/>
      <c r="L60" s="36"/>
      <c r="M60" s="37"/>
      <c r="N60" s="37"/>
      <c r="O60" s="37"/>
      <c r="P60" s="37"/>
      <c r="Q60" s="27">
        <f t="shared" si="4"/>
        <v>0</v>
      </c>
      <c r="R60" s="28"/>
      <c r="S60" s="26"/>
    </row>
    <row r="61" spans="1:19" ht="12.75" hidden="1">
      <c r="A61" s="14">
        <f t="shared" si="5"/>
        <v>40</v>
      </c>
      <c r="B61" s="58"/>
      <c r="C61" s="53"/>
      <c r="D61" s="20"/>
      <c r="E61" s="129" t="s">
        <v>21</v>
      </c>
      <c r="F61" s="37"/>
      <c r="G61" s="37"/>
      <c r="H61" s="38"/>
      <c r="I61" s="37"/>
      <c r="J61" s="37">
        <f t="shared" si="3"/>
        <v>0</v>
      </c>
      <c r="K61" s="112"/>
      <c r="L61" s="36"/>
      <c r="M61" s="37"/>
      <c r="N61" s="37"/>
      <c r="O61" s="37"/>
      <c r="P61" s="37">
        <v>500</v>
      </c>
      <c r="Q61" s="27">
        <f t="shared" si="4"/>
        <v>500</v>
      </c>
      <c r="R61" s="28"/>
      <c r="S61" s="26"/>
    </row>
    <row r="62" spans="1:19" ht="12.75" hidden="1">
      <c r="A62" s="14">
        <f t="shared" si="5"/>
        <v>41</v>
      </c>
      <c r="B62" s="58"/>
      <c r="C62" s="53"/>
      <c r="D62" s="20"/>
      <c r="E62" s="129" t="s">
        <v>16</v>
      </c>
      <c r="F62" s="37"/>
      <c r="G62" s="37"/>
      <c r="H62" s="38"/>
      <c r="I62" s="37"/>
      <c r="J62" s="37">
        <f t="shared" si="3"/>
        <v>0</v>
      </c>
      <c r="K62" s="112"/>
      <c r="L62" s="36"/>
      <c r="M62" s="37"/>
      <c r="N62" s="37"/>
      <c r="O62" s="37"/>
      <c r="P62" s="37">
        <v>100</v>
      </c>
      <c r="Q62" s="27">
        <f t="shared" si="4"/>
        <v>100</v>
      </c>
      <c r="R62" s="28"/>
      <c r="S62" s="26"/>
    </row>
    <row r="63" spans="1:19" ht="12.75" hidden="1">
      <c r="A63" s="14">
        <f t="shared" si="5"/>
        <v>42</v>
      </c>
      <c r="B63" s="58"/>
      <c r="C63" s="53"/>
      <c r="D63" s="20"/>
      <c r="E63" s="129" t="s">
        <v>22</v>
      </c>
      <c r="F63" s="37"/>
      <c r="G63" s="37"/>
      <c r="H63" s="38"/>
      <c r="I63" s="37"/>
      <c r="J63" s="37">
        <f t="shared" si="3"/>
        <v>0</v>
      </c>
      <c r="K63" s="112"/>
      <c r="L63" s="36"/>
      <c r="M63" s="37">
        <v>30</v>
      </c>
      <c r="N63" s="37"/>
      <c r="O63" s="37"/>
      <c r="P63" s="40"/>
      <c r="Q63" s="27">
        <f t="shared" si="4"/>
        <v>30</v>
      </c>
      <c r="R63" s="28"/>
      <c r="S63" s="41"/>
    </row>
    <row r="64" spans="1:19" ht="12.75" hidden="1">
      <c r="A64" s="14">
        <f t="shared" si="5"/>
        <v>43</v>
      </c>
      <c r="B64" s="58"/>
      <c r="C64" s="53"/>
      <c r="D64" s="20" t="s">
        <v>33</v>
      </c>
      <c r="E64" s="127" t="s">
        <v>34</v>
      </c>
      <c r="F64" s="22">
        <v>2650</v>
      </c>
      <c r="G64" s="22">
        <v>940</v>
      </c>
      <c r="H64" s="23">
        <f>SUM(H65:H66)</f>
        <v>1765</v>
      </c>
      <c r="I64" s="22"/>
      <c r="J64" s="22">
        <f t="shared" si="3"/>
        <v>5355</v>
      </c>
      <c r="K64" s="128"/>
      <c r="L64" s="21"/>
      <c r="M64" s="22"/>
      <c r="N64" s="22"/>
      <c r="O64" s="22"/>
      <c r="P64" s="22">
        <f>SUM(P66:P68)</f>
        <v>870</v>
      </c>
      <c r="Q64" s="24">
        <f t="shared" si="4"/>
        <v>870</v>
      </c>
      <c r="R64" s="25"/>
      <c r="S64" s="42"/>
    </row>
    <row r="65" spans="1:19" ht="12.75" hidden="1">
      <c r="A65" s="14">
        <f t="shared" si="5"/>
        <v>44</v>
      </c>
      <c r="B65" s="58"/>
      <c r="C65" s="53"/>
      <c r="D65" s="20"/>
      <c r="E65" s="129" t="s">
        <v>13</v>
      </c>
      <c r="F65" s="22"/>
      <c r="G65" s="22"/>
      <c r="H65" s="38">
        <f>1765-60</f>
        <v>1705</v>
      </c>
      <c r="I65" s="22"/>
      <c r="J65" s="37">
        <f t="shared" si="3"/>
        <v>1705</v>
      </c>
      <c r="K65" s="128"/>
      <c r="L65" s="21"/>
      <c r="M65" s="22"/>
      <c r="N65" s="22"/>
      <c r="O65" s="22"/>
      <c r="P65" s="22"/>
      <c r="Q65" s="24"/>
      <c r="R65" s="25"/>
      <c r="S65" s="42"/>
    </row>
    <row r="66" spans="1:19" ht="12.75" hidden="1">
      <c r="A66" s="14">
        <f t="shared" si="5"/>
        <v>45</v>
      </c>
      <c r="B66" s="58"/>
      <c r="C66" s="53"/>
      <c r="D66" s="20"/>
      <c r="E66" s="129" t="s">
        <v>14</v>
      </c>
      <c r="F66" s="37"/>
      <c r="G66" s="37"/>
      <c r="H66" s="38">
        <v>60</v>
      </c>
      <c r="I66" s="37"/>
      <c r="J66" s="37">
        <f t="shared" si="3"/>
        <v>60</v>
      </c>
      <c r="K66" s="112"/>
      <c r="L66" s="36"/>
      <c r="M66" s="37"/>
      <c r="N66" s="37"/>
      <c r="O66" s="37"/>
      <c r="P66" s="37"/>
      <c r="Q66" s="27">
        <f aca="true" t="shared" si="6" ref="Q66:Q91">SUM(L66:P66)</f>
        <v>0</v>
      </c>
      <c r="R66" s="28"/>
      <c r="S66" s="42"/>
    </row>
    <row r="67" spans="1:19" ht="12.75" hidden="1">
      <c r="A67" s="14">
        <f t="shared" si="5"/>
        <v>46</v>
      </c>
      <c r="B67" s="58"/>
      <c r="C67" s="53"/>
      <c r="D67" s="20"/>
      <c r="E67" s="129" t="s">
        <v>35</v>
      </c>
      <c r="F67" s="37"/>
      <c r="G67" s="37"/>
      <c r="H67" s="38"/>
      <c r="I67" s="37"/>
      <c r="J67" s="37">
        <f t="shared" si="3"/>
        <v>0</v>
      </c>
      <c r="K67" s="112"/>
      <c r="L67" s="36"/>
      <c r="M67" s="37"/>
      <c r="N67" s="37"/>
      <c r="O67" s="37"/>
      <c r="P67" s="37">
        <v>750</v>
      </c>
      <c r="Q67" s="27">
        <f t="shared" si="6"/>
        <v>750</v>
      </c>
      <c r="R67" s="28"/>
      <c r="S67" s="42"/>
    </row>
    <row r="68" spans="1:19" ht="12.75" hidden="1">
      <c r="A68" s="14">
        <f t="shared" si="5"/>
        <v>47</v>
      </c>
      <c r="B68" s="58"/>
      <c r="C68" s="53"/>
      <c r="D68" s="20"/>
      <c r="E68" s="129" t="s">
        <v>16</v>
      </c>
      <c r="F68" s="37"/>
      <c r="G68" s="37"/>
      <c r="H68" s="38"/>
      <c r="I68" s="37"/>
      <c r="J68" s="37">
        <f t="shared" si="3"/>
        <v>0</v>
      </c>
      <c r="K68" s="112"/>
      <c r="L68" s="36"/>
      <c r="M68" s="37"/>
      <c r="N68" s="37"/>
      <c r="O68" s="37"/>
      <c r="P68" s="37">
        <v>120</v>
      </c>
      <c r="Q68" s="27">
        <f t="shared" si="6"/>
        <v>120</v>
      </c>
      <c r="R68" s="28"/>
      <c r="S68" s="42"/>
    </row>
    <row r="69" spans="1:19" ht="12.75" hidden="1">
      <c r="A69" s="14">
        <f t="shared" si="5"/>
        <v>48</v>
      </c>
      <c r="B69" s="58"/>
      <c r="C69" s="53"/>
      <c r="D69" s="20" t="s">
        <v>36</v>
      </c>
      <c r="E69" s="127" t="s">
        <v>37</v>
      </c>
      <c r="F69" s="22">
        <v>1380</v>
      </c>
      <c r="G69" s="22">
        <v>490</v>
      </c>
      <c r="H69" s="23">
        <f>SUM(H70:H72)</f>
        <v>950</v>
      </c>
      <c r="I69" s="22"/>
      <c r="J69" s="22">
        <f t="shared" si="3"/>
        <v>2820</v>
      </c>
      <c r="K69" s="128"/>
      <c r="L69" s="21"/>
      <c r="M69" s="22"/>
      <c r="N69" s="22"/>
      <c r="O69" s="22"/>
      <c r="P69" s="22">
        <f>SUM(P71:P74)</f>
        <v>140</v>
      </c>
      <c r="Q69" s="24">
        <f t="shared" si="6"/>
        <v>140</v>
      </c>
      <c r="R69" s="25"/>
      <c r="S69" s="42"/>
    </row>
    <row r="70" spans="1:19" ht="12.75" hidden="1">
      <c r="A70" s="14">
        <f t="shared" si="5"/>
        <v>49</v>
      </c>
      <c r="B70" s="58"/>
      <c r="C70" s="53"/>
      <c r="D70" s="20"/>
      <c r="E70" s="129" t="s">
        <v>13</v>
      </c>
      <c r="F70" s="22"/>
      <c r="G70" s="22"/>
      <c r="H70" s="38">
        <f>950-30-128</f>
        <v>792</v>
      </c>
      <c r="I70" s="22"/>
      <c r="J70" s="37">
        <f t="shared" si="3"/>
        <v>792</v>
      </c>
      <c r="K70" s="128"/>
      <c r="L70" s="21"/>
      <c r="M70" s="22"/>
      <c r="N70" s="22"/>
      <c r="O70" s="22"/>
      <c r="P70" s="22"/>
      <c r="Q70" s="24">
        <f t="shared" si="6"/>
        <v>0</v>
      </c>
      <c r="R70" s="25"/>
      <c r="S70" s="42"/>
    </row>
    <row r="71" spans="1:19" ht="12.75" hidden="1">
      <c r="A71" s="14">
        <f t="shared" si="5"/>
        <v>50</v>
      </c>
      <c r="B71" s="58"/>
      <c r="C71" s="53"/>
      <c r="D71" s="20"/>
      <c r="E71" s="129" t="s">
        <v>14</v>
      </c>
      <c r="F71" s="37"/>
      <c r="G71" s="37"/>
      <c r="H71" s="38">
        <v>30</v>
      </c>
      <c r="I71" s="37"/>
      <c r="J71" s="37">
        <f t="shared" si="3"/>
        <v>30</v>
      </c>
      <c r="K71" s="112"/>
      <c r="L71" s="36"/>
      <c r="M71" s="37"/>
      <c r="N71" s="37"/>
      <c r="O71" s="37"/>
      <c r="P71" s="37"/>
      <c r="Q71" s="24">
        <f t="shared" si="6"/>
        <v>0</v>
      </c>
      <c r="R71" s="28"/>
      <c r="S71" s="26"/>
    </row>
    <row r="72" spans="1:19" ht="12.75" hidden="1">
      <c r="A72" s="14">
        <f t="shared" si="5"/>
        <v>51</v>
      </c>
      <c r="B72" s="58"/>
      <c r="C72" s="53"/>
      <c r="D72" s="20"/>
      <c r="E72" s="129" t="s">
        <v>15</v>
      </c>
      <c r="F72" s="37"/>
      <c r="G72" s="37"/>
      <c r="H72" s="38">
        <v>128</v>
      </c>
      <c r="I72" s="37"/>
      <c r="J72" s="37">
        <f t="shared" si="3"/>
        <v>128</v>
      </c>
      <c r="K72" s="112"/>
      <c r="L72" s="36"/>
      <c r="M72" s="37"/>
      <c r="N72" s="37"/>
      <c r="O72" s="37"/>
      <c r="P72" s="37"/>
      <c r="Q72" s="27">
        <f t="shared" si="6"/>
        <v>0</v>
      </c>
      <c r="R72" s="28"/>
      <c r="S72" s="26"/>
    </row>
    <row r="73" spans="1:19" ht="12.75" hidden="1">
      <c r="A73" s="14">
        <f t="shared" si="5"/>
        <v>52</v>
      </c>
      <c r="B73" s="58"/>
      <c r="C73" s="53"/>
      <c r="D73" s="20"/>
      <c r="E73" s="129" t="s">
        <v>21</v>
      </c>
      <c r="F73" s="37"/>
      <c r="G73" s="37"/>
      <c r="H73" s="38"/>
      <c r="I73" s="37"/>
      <c r="J73" s="37">
        <f t="shared" si="3"/>
        <v>0</v>
      </c>
      <c r="K73" s="112"/>
      <c r="L73" s="36"/>
      <c r="M73" s="37"/>
      <c r="N73" s="37"/>
      <c r="O73" s="37"/>
      <c r="P73" s="37">
        <v>100</v>
      </c>
      <c r="Q73" s="27">
        <f t="shared" si="6"/>
        <v>100</v>
      </c>
      <c r="R73" s="28"/>
      <c r="S73" s="26"/>
    </row>
    <row r="74" spans="1:19" ht="12.75" hidden="1">
      <c r="A74" s="14">
        <f t="shared" si="5"/>
        <v>53</v>
      </c>
      <c r="B74" s="58"/>
      <c r="C74" s="53"/>
      <c r="D74" s="20"/>
      <c r="E74" s="129" t="s">
        <v>16</v>
      </c>
      <c r="F74" s="37"/>
      <c r="G74" s="37"/>
      <c r="H74" s="38"/>
      <c r="I74" s="37"/>
      <c r="J74" s="37">
        <f t="shared" si="3"/>
        <v>0</v>
      </c>
      <c r="K74" s="112"/>
      <c r="L74" s="36"/>
      <c r="M74" s="37"/>
      <c r="N74" s="37"/>
      <c r="O74" s="44"/>
      <c r="P74" s="44">
        <v>40</v>
      </c>
      <c r="Q74" s="45">
        <f t="shared" si="6"/>
        <v>40</v>
      </c>
      <c r="R74" s="33"/>
      <c r="S74" s="26"/>
    </row>
    <row r="75" spans="1:19" ht="12.75" hidden="1">
      <c r="A75" s="14">
        <f t="shared" si="5"/>
        <v>54</v>
      </c>
      <c r="B75" s="58"/>
      <c r="C75" s="53"/>
      <c r="D75" s="20" t="s">
        <v>38</v>
      </c>
      <c r="E75" s="127" t="s">
        <v>39</v>
      </c>
      <c r="F75" s="22">
        <v>1818</v>
      </c>
      <c r="G75" s="22">
        <v>648</v>
      </c>
      <c r="H75" s="23">
        <f>SUM(H76:H78)</f>
        <v>1288</v>
      </c>
      <c r="I75" s="22"/>
      <c r="J75" s="22">
        <f t="shared" si="3"/>
        <v>3754</v>
      </c>
      <c r="K75" s="128"/>
      <c r="L75" s="21"/>
      <c r="M75" s="22"/>
      <c r="N75" s="22"/>
      <c r="O75" s="46"/>
      <c r="P75" s="46">
        <f>SUM(P77:P80)</f>
        <v>390</v>
      </c>
      <c r="Q75" s="47">
        <f t="shared" si="6"/>
        <v>390</v>
      </c>
      <c r="R75" s="43"/>
      <c r="S75" s="26"/>
    </row>
    <row r="76" spans="1:19" ht="12.75" hidden="1">
      <c r="A76" s="14">
        <f t="shared" si="5"/>
        <v>55</v>
      </c>
      <c r="B76" s="58"/>
      <c r="C76" s="53"/>
      <c r="D76" s="20"/>
      <c r="E76" s="129" t="s">
        <v>13</v>
      </c>
      <c r="F76" s="22"/>
      <c r="G76" s="22"/>
      <c r="H76" s="38">
        <f>1288-28-130</f>
        <v>1130</v>
      </c>
      <c r="I76" s="22"/>
      <c r="J76" s="37">
        <f t="shared" si="3"/>
        <v>1130</v>
      </c>
      <c r="K76" s="128"/>
      <c r="L76" s="21"/>
      <c r="M76" s="22"/>
      <c r="N76" s="22"/>
      <c r="O76" s="46"/>
      <c r="P76" s="46"/>
      <c r="Q76" s="47">
        <f t="shared" si="6"/>
        <v>0</v>
      </c>
      <c r="R76" s="43"/>
      <c r="S76" s="26"/>
    </row>
    <row r="77" spans="1:19" ht="12.75" hidden="1">
      <c r="A77" s="14">
        <f t="shared" si="5"/>
        <v>56</v>
      </c>
      <c r="B77" s="58"/>
      <c r="C77" s="53"/>
      <c r="D77" s="20"/>
      <c r="E77" s="129" t="s">
        <v>14</v>
      </c>
      <c r="F77" s="37"/>
      <c r="G77" s="37"/>
      <c r="H77" s="38">
        <v>28</v>
      </c>
      <c r="I77" s="37"/>
      <c r="J77" s="37">
        <f t="shared" si="3"/>
        <v>28</v>
      </c>
      <c r="K77" s="112"/>
      <c r="L77" s="36"/>
      <c r="M77" s="37"/>
      <c r="N77" s="37"/>
      <c r="O77" s="44"/>
      <c r="P77" s="44"/>
      <c r="Q77" s="47">
        <f t="shared" si="6"/>
        <v>0</v>
      </c>
      <c r="R77" s="33"/>
      <c r="S77" s="26"/>
    </row>
    <row r="78" spans="1:19" ht="12.75" hidden="1">
      <c r="A78" s="14">
        <f t="shared" si="5"/>
        <v>57</v>
      </c>
      <c r="B78" s="58"/>
      <c r="C78" s="53"/>
      <c r="D78" s="20"/>
      <c r="E78" s="129" t="s">
        <v>40</v>
      </c>
      <c r="F78" s="37"/>
      <c r="G78" s="37"/>
      <c r="H78" s="38">
        <v>130</v>
      </c>
      <c r="I78" s="37"/>
      <c r="J78" s="37">
        <f t="shared" si="3"/>
        <v>130</v>
      </c>
      <c r="K78" s="112"/>
      <c r="L78" s="36"/>
      <c r="M78" s="37"/>
      <c r="N78" s="37"/>
      <c r="O78" s="44"/>
      <c r="P78" s="44"/>
      <c r="Q78" s="47">
        <f t="shared" si="6"/>
        <v>0</v>
      </c>
      <c r="R78" s="33"/>
      <c r="S78" s="26"/>
    </row>
    <row r="79" spans="1:19" ht="12.75" hidden="1">
      <c r="A79" s="14">
        <f t="shared" si="5"/>
        <v>58</v>
      </c>
      <c r="B79" s="58"/>
      <c r="C79" s="53"/>
      <c r="D79" s="20"/>
      <c r="E79" s="129" t="s">
        <v>21</v>
      </c>
      <c r="F79" s="37"/>
      <c r="G79" s="37"/>
      <c r="H79" s="38"/>
      <c r="I79" s="37"/>
      <c r="J79" s="37">
        <f t="shared" si="3"/>
        <v>0</v>
      </c>
      <c r="K79" s="112"/>
      <c r="L79" s="36"/>
      <c r="M79" s="37"/>
      <c r="N79" s="37"/>
      <c r="O79" s="44"/>
      <c r="P79" s="44">
        <v>330</v>
      </c>
      <c r="Q79" s="45">
        <f t="shared" si="6"/>
        <v>330</v>
      </c>
      <c r="R79" s="33"/>
      <c r="S79" s="26"/>
    </row>
    <row r="80" spans="1:19" ht="12.75" hidden="1">
      <c r="A80" s="14">
        <f t="shared" si="5"/>
        <v>59</v>
      </c>
      <c r="B80" s="58"/>
      <c r="C80" s="53"/>
      <c r="D80" s="20"/>
      <c r="E80" s="129" t="s">
        <v>16</v>
      </c>
      <c r="F80" s="37"/>
      <c r="G80" s="37"/>
      <c r="H80" s="38"/>
      <c r="I80" s="37"/>
      <c r="J80" s="44">
        <f t="shared" si="3"/>
        <v>0</v>
      </c>
      <c r="K80" s="113"/>
      <c r="L80" s="36"/>
      <c r="M80" s="37"/>
      <c r="N80" s="37"/>
      <c r="O80" s="44"/>
      <c r="P80" s="44">
        <v>60</v>
      </c>
      <c r="Q80" s="45">
        <f t="shared" si="6"/>
        <v>60</v>
      </c>
      <c r="R80" s="33"/>
      <c r="S80" s="26"/>
    </row>
    <row r="81" spans="1:19" ht="12.75" hidden="1">
      <c r="A81" s="14">
        <f t="shared" si="5"/>
        <v>60</v>
      </c>
      <c r="B81" s="58"/>
      <c r="C81" s="53"/>
      <c r="D81" s="20" t="s">
        <v>41</v>
      </c>
      <c r="E81" s="127" t="s">
        <v>42</v>
      </c>
      <c r="F81" s="22">
        <v>1930</v>
      </c>
      <c r="G81" s="22">
        <v>675</v>
      </c>
      <c r="H81" s="23">
        <f>SUM(H82:H84)</f>
        <v>1142</v>
      </c>
      <c r="I81" s="22"/>
      <c r="J81" s="22">
        <f t="shared" si="3"/>
        <v>3747</v>
      </c>
      <c r="K81" s="128"/>
      <c r="L81" s="21"/>
      <c r="M81" s="22"/>
      <c r="N81" s="22"/>
      <c r="O81" s="46"/>
      <c r="P81" s="46">
        <f>SUM(P83:P86)</f>
        <v>330</v>
      </c>
      <c r="Q81" s="47">
        <f t="shared" si="6"/>
        <v>330</v>
      </c>
      <c r="R81" s="43"/>
      <c r="S81" s="26"/>
    </row>
    <row r="82" spans="1:19" ht="12.75" hidden="1">
      <c r="A82" s="14">
        <f t="shared" si="5"/>
        <v>61</v>
      </c>
      <c r="B82" s="58"/>
      <c r="C82" s="53"/>
      <c r="D82" s="20"/>
      <c r="E82" s="129" t="s">
        <v>13</v>
      </c>
      <c r="F82" s="22"/>
      <c r="G82" s="22"/>
      <c r="H82" s="23">
        <f>1142-40-786</f>
        <v>316</v>
      </c>
      <c r="I82" s="22"/>
      <c r="J82" s="37">
        <f t="shared" si="3"/>
        <v>316</v>
      </c>
      <c r="K82" s="128"/>
      <c r="L82" s="21"/>
      <c r="M82" s="22"/>
      <c r="N82" s="22"/>
      <c r="O82" s="46"/>
      <c r="P82" s="46"/>
      <c r="Q82" s="47">
        <f t="shared" si="6"/>
        <v>0</v>
      </c>
      <c r="R82" s="43"/>
      <c r="S82" s="26"/>
    </row>
    <row r="83" spans="1:19" ht="12.75" hidden="1">
      <c r="A83" s="14">
        <f t="shared" si="5"/>
        <v>62</v>
      </c>
      <c r="B83" s="58"/>
      <c r="C83" s="53"/>
      <c r="D83" s="20"/>
      <c r="E83" s="141" t="s">
        <v>14</v>
      </c>
      <c r="F83" s="37"/>
      <c r="G83" s="37"/>
      <c r="H83" s="38">
        <v>40</v>
      </c>
      <c r="I83" s="37"/>
      <c r="J83" s="37">
        <f t="shared" si="3"/>
        <v>40</v>
      </c>
      <c r="K83" s="112"/>
      <c r="L83" s="36"/>
      <c r="M83" s="37"/>
      <c r="N83" s="37"/>
      <c r="O83" s="44"/>
      <c r="P83" s="44"/>
      <c r="Q83" s="47">
        <f t="shared" si="6"/>
        <v>0</v>
      </c>
      <c r="R83" s="33"/>
      <c r="S83" s="26"/>
    </row>
    <row r="84" spans="1:19" ht="12.75" hidden="1">
      <c r="A84" s="14">
        <f t="shared" si="5"/>
        <v>63</v>
      </c>
      <c r="B84" s="58"/>
      <c r="C84" s="53"/>
      <c r="D84" s="20"/>
      <c r="E84" s="141" t="s">
        <v>15</v>
      </c>
      <c r="F84" s="37"/>
      <c r="G84" s="37"/>
      <c r="H84" s="38">
        <f>764+22</f>
        <v>786</v>
      </c>
      <c r="I84" s="37"/>
      <c r="J84" s="37">
        <f t="shared" si="3"/>
        <v>786</v>
      </c>
      <c r="K84" s="112"/>
      <c r="L84" s="36"/>
      <c r="M84" s="37"/>
      <c r="N84" s="37"/>
      <c r="O84" s="44"/>
      <c r="P84" s="44"/>
      <c r="Q84" s="47">
        <f t="shared" si="6"/>
        <v>0</v>
      </c>
      <c r="R84" s="33"/>
      <c r="S84" s="26"/>
    </row>
    <row r="85" spans="1:19" ht="12.75" hidden="1">
      <c r="A85" s="14">
        <f t="shared" si="5"/>
        <v>64</v>
      </c>
      <c r="B85" s="58"/>
      <c r="C85" s="53"/>
      <c r="D85" s="20"/>
      <c r="E85" s="129" t="s">
        <v>21</v>
      </c>
      <c r="F85" s="37"/>
      <c r="G85" s="37"/>
      <c r="H85" s="38"/>
      <c r="I85" s="37"/>
      <c r="J85" s="37">
        <f t="shared" si="3"/>
        <v>0</v>
      </c>
      <c r="K85" s="112"/>
      <c r="L85" s="36"/>
      <c r="M85" s="37"/>
      <c r="N85" s="37"/>
      <c r="O85" s="44"/>
      <c r="P85" s="44">
        <v>230</v>
      </c>
      <c r="Q85" s="47">
        <f t="shared" si="6"/>
        <v>230</v>
      </c>
      <c r="R85" s="33"/>
      <c r="S85" s="26"/>
    </row>
    <row r="86" spans="1:19" ht="12.75" hidden="1">
      <c r="A86" s="14">
        <f t="shared" si="5"/>
        <v>65</v>
      </c>
      <c r="B86" s="58"/>
      <c r="C86" s="53"/>
      <c r="D86" s="20"/>
      <c r="E86" s="129" t="s">
        <v>16</v>
      </c>
      <c r="F86" s="37"/>
      <c r="G86" s="37"/>
      <c r="H86" s="38"/>
      <c r="I86" s="37"/>
      <c r="J86" s="37">
        <f t="shared" si="3"/>
        <v>0</v>
      </c>
      <c r="K86" s="112"/>
      <c r="L86" s="36"/>
      <c r="M86" s="37"/>
      <c r="N86" s="37"/>
      <c r="O86" s="44"/>
      <c r="P86" s="44">
        <v>100</v>
      </c>
      <c r="Q86" s="47">
        <f t="shared" si="6"/>
        <v>100</v>
      </c>
      <c r="R86" s="33"/>
      <c r="S86" s="26"/>
    </row>
    <row r="87" spans="1:19" ht="12.75" hidden="1">
      <c r="A87" s="14">
        <f t="shared" si="5"/>
        <v>66</v>
      </c>
      <c r="B87" s="58"/>
      <c r="C87" s="53"/>
      <c r="D87" s="20" t="s">
        <v>43</v>
      </c>
      <c r="E87" s="127" t="s">
        <v>44</v>
      </c>
      <c r="F87" s="22">
        <v>1700</v>
      </c>
      <c r="G87" s="22">
        <v>600</v>
      </c>
      <c r="H87" s="23">
        <f>SUM(H88:H90)</f>
        <v>774</v>
      </c>
      <c r="I87" s="22"/>
      <c r="J87" s="22">
        <f t="shared" si="3"/>
        <v>3074</v>
      </c>
      <c r="K87" s="128"/>
      <c r="L87" s="21"/>
      <c r="M87" s="22"/>
      <c r="N87" s="22"/>
      <c r="O87" s="46"/>
      <c r="P87" s="46">
        <f>SUM(P90:P91)</f>
        <v>60</v>
      </c>
      <c r="Q87" s="47">
        <f t="shared" si="6"/>
        <v>60</v>
      </c>
      <c r="R87" s="43"/>
      <c r="S87" s="26"/>
    </row>
    <row r="88" spans="1:19" ht="12.75" hidden="1">
      <c r="A88" s="14">
        <f t="shared" si="5"/>
        <v>67</v>
      </c>
      <c r="B88" s="58"/>
      <c r="C88" s="53"/>
      <c r="D88" s="20"/>
      <c r="E88" s="129" t="s">
        <v>13</v>
      </c>
      <c r="F88" s="22"/>
      <c r="G88" s="22"/>
      <c r="H88" s="38">
        <f>774-37-72</f>
        <v>665</v>
      </c>
      <c r="I88" s="22"/>
      <c r="J88" s="37">
        <f t="shared" si="3"/>
        <v>665</v>
      </c>
      <c r="K88" s="128"/>
      <c r="L88" s="21"/>
      <c r="M88" s="22"/>
      <c r="N88" s="22"/>
      <c r="O88" s="46"/>
      <c r="P88" s="46"/>
      <c r="Q88" s="47">
        <f t="shared" si="6"/>
        <v>0</v>
      </c>
      <c r="R88" s="43"/>
      <c r="S88" s="26"/>
    </row>
    <row r="89" spans="1:19" ht="12.75" hidden="1">
      <c r="A89" s="14">
        <f t="shared" si="5"/>
        <v>68</v>
      </c>
      <c r="B89" s="58"/>
      <c r="C89" s="53"/>
      <c r="D89" s="20"/>
      <c r="E89" s="129" t="s">
        <v>15</v>
      </c>
      <c r="F89" s="22"/>
      <c r="G89" s="22"/>
      <c r="H89" s="38">
        <v>72</v>
      </c>
      <c r="I89" s="22"/>
      <c r="J89" s="37">
        <f t="shared" si="3"/>
        <v>72</v>
      </c>
      <c r="K89" s="128"/>
      <c r="L89" s="21"/>
      <c r="M89" s="22"/>
      <c r="N89" s="22"/>
      <c r="O89" s="46"/>
      <c r="P89" s="46"/>
      <c r="Q89" s="47">
        <f t="shared" si="6"/>
        <v>0</v>
      </c>
      <c r="R89" s="43"/>
      <c r="S89" s="26"/>
    </row>
    <row r="90" spans="1:19" ht="12.75" hidden="1">
      <c r="A90" s="14">
        <f t="shared" si="5"/>
        <v>69</v>
      </c>
      <c r="B90" s="58"/>
      <c r="C90" s="53"/>
      <c r="D90" s="20"/>
      <c r="E90" s="129" t="s">
        <v>14</v>
      </c>
      <c r="F90" s="37"/>
      <c r="G90" s="37"/>
      <c r="H90" s="38">
        <v>37</v>
      </c>
      <c r="I90" s="37"/>
      <c r="J90" s="44">
        <f t="shared" si="3"/>
        <v>37</v>
      </c>
      <c r="K90" s="113"/>
      <c r="L90" s="36"/>
      <c r="M90" s="37"/>
      <c r="N90" s="37"/>
      <c r="O90" s="44"/>
      <c r="P90" s="44"/>
      <c r="Q90" s="47">
        <f t="shared" si="6"/>
        <v>0</v>
      </c>
      <c r="R90" s="33"/>
      <c r="S90" s="26"/>
    </row>
    <row r="91" spans="1:19" ht="13.5" hidden="1" thickBot="1">
      <c r="A91" s="14">
        <f t="shared" si="5"/>
        <v>70</v>
      </c>
      <c r="B91" s="58"/>
      <c r="C91" s="53"/>
      <c r="D91" s="20"/>
      <c r="E91" s="129" t="s">
        <v>16</v>
      </c>
      <c r="F91" s="37"/>
      <c r="G91" s="37"/>
      <c r="H91" s="38"/>
      <c r="I91" s="37"/>
      <c r="J91" s="44">
        <f t="shared" si="3"/>
        <v>0</v>
      </c>
      <c r="K91" s="113"/>
      <c r="L91" s="36"/>
      <c r="M91" s="37"/>
      <c r="N91" s="37"/>
      <c r="O91" s="44"/>
      <c r="P91" s="44">
        <v>60</v>
      </c>
      <c r="Q91" s="47">
        <f t="shared" si="6"/>
        <v>60</v>
      </c>
      <c r="R91" s="33"/>
      <c r="S91" s="30"/>
    </row>
    <row r="92" spans="1:19" ht="12.75" hidden="1">
      <c r="A92" s="14"/>
      <c r="B92" s="58"/>
      <c r="C92" s="53"/>
      <c r="D92" s="20"/>
      <c r="E92" s="129"/>
      <c r="F92" s="37"/>
      <c r="G92" s="37"/>
      <c r="H92" s="38"/>
      <c r="I92" s="37"/>
      <c r="J92" s="44"/>
      <c r="K92" s="113"/>
      <c r="L92" s="39"/>
      <c r="M92" s="37"/>
      <c r="N92" s="37"/>
      <c r="O92" s="44"/>
      <c r="P92" s="44"/>
      <c r="Q92" s="117"/>
      <c r="R92" s="33"/>
      <c r="S92" s="31"/>
    </row>
    <row r="93" spans="1:19" ht="12.75" hidden="1">
      <c r="A93" s="14"/>
      <c r="B93" s="58"/>
      <c r="C93" s="53"/>
      <c r="D93" s="20"/>
      <c r="E93" s="129"/>
      <c r="F93" s="37"/>
      <c r="G93" s="37"/>
      <c r="H93" s="38"/>
      <c r="I93" s="37"/>
      <c r="J93" s="44"/>
      <c r="K93" s="113"/>
      <c r="L93" s="39"/>
      <c r="M93" s="37"/>
      <c r="N93" s="37"/>
      <c r="O93" s="44"/>
      <c r="P93" s="44"/>
      <c r="Q93" s="117"/>
      <c r="R93" s="33"/>
      <c r="S93" s="31"/>
    </row>
    <row r="94" spans="1:19" ht="12.75" hidden="1">
      <c r="A94" s="14"/>
      <c r="B94" s="58"/>
      <c r="C94" s="53"/>
      <c r="D94" s="20"/>
      <c r="E94" s="129"/>
      <c r="F94" s="37"/>
      <c r="G94" s="37"/>
      <c r="H94" s="38"/>
      <c r="I94" s="37"/>
      <c r="J94" s="44"/>
      <c r="K94" s="113"/>
      <c r="L94" s="39"/>
      <c r="M94" s="37"/>
      <c r="N94" s="37"/>
      <c r="O94" s="44"/>
      <c r="P94" s="44"/>
      <c r="Q94" s="117"/>
      <c r="R94" s="33"/>
      <c r="S94" s="31"/>
    </row>
    <row r="95" spans="1:19" ht="12.75" hidden="1">
      <c r="A95" s="14"/>
      <c r="B95" s="58"/>
      <c r="C95" s="53"/>
      <c r="D95" s="20"/>
      <c r="E95" s="129"/>
      <c r="F95" s="37"/>
      <c r="G95" s="37"/>
      <c r="H95" s="38"/>
      <c r="I95" s="37"/>
      <c r="J95" s="44"/>
      <c r="K95" s="113"/>
      <c r="L95" s="39"/>
      <c r="M95" s="37"/>
      <c r="N95" s="37"/>
      <c r="O95" s="44"/>
      <c r="P95" s="44"/>
      <c r="Q95" s="117"/>
      <c r="R95" s="33"/>
      <c r="S95" s="31"/>
    </row>
    <row r="96" spans="1:19" ht="18.75" hidden="1">
      <c r="A96" s="14"/>
      <c r="B96" s="131" t="s">
        <v>0</v>
      </c>
      <c r="C96" s="53"/>
      <c r="D96" s="20"/>
      <c r="E96" s="129"/>
      <c r="F96" s="37"/>
      <c r="G96" s="37"/>
      <c r="H96" s="38"/>
      <c r="I96" s="37"/>
      <c r="J96" s="44"/>
      <c r="K96" s="113"/>
      <c r="L96" s="39"/>
      <c r="M96" s="37"/>
      <c r="N96" s="37"/>
      <c r="O96" s="44"/>
      <c r="P96" s="44"/>
      <c r="Q96" s="113"/>
      <c r="R96" s="33"/>
      <c r="S96" s="34"/>
    </row>
    <row r="97" spans="1:19" ht="6" customHeight="1" hidden="1" thickBot="1">
      <c r="A97" s="14"/>
      <c r="B97" s="58"/>
      <c r="C97" s="53"/>
      <c r="D97" s="20"/>
      <c r="E97" s="129"/>
      <c r="F97" s="37"/>
      <c r="G97" s="37"/>
      <c r="H97" s="38"/>
      <c r="I97" s="37"/>
      <c r="J97" s="44"/>
      <c r="K97" s="113"/>
      <c r="L97" s="39"/>
      <c r="M97" s="37"/>
      <c r="N97" s="37"/>
      <c r="O97" s="44"/>
      <c r="P97" s="44"/>
      <c r="Q97" s="113"/>
      <c r="R97" s="33"/>
      <c r="S97" s="34"/>
    </row>
    <row r="98" spans="1:19" ht="13.5" customHeight="1" hidden="1" thickBot="1">
      <c r="A98" s="465" t="s">
        <v>1</v>
      </c>
      <c r="B98" s="466"/>
      <c r="C98" s="466"/>
      <c r="D98" s="466"/>
      <c r="E98" s="466"/>
      <c r="F98" s="466"/>
      <c r="G98" s="466"/>
      <c r="H98" s="466"/>
      <c r="I98" s="466"/>
      <c r="J98" s="466"/>
      <c r="K98" s="467"/>
      <c r="L98" s="114"/>
      <c r="M98" s="115"/>
      <c r="N98" s="115"/>
      <c r="O98" s="115"/>
      <c r="P98" s="115"/>
      <c r="Q98" s="116"/>
      <c r="R98" s="9"/>
      <c r="S98" s="468"/>
    </row>
    <row r="99" spans="1:19" ht="18.75" customHeight="1" hidden="1">
      <c r="A99" s="132"/>
      <c r="B99" s="133"/>
      <c r="C99" s="134"/>
      <c r="D99" s="135"/>
      <c r="E99" s="136"/>
      <c r="F99" s="471" t="s">
        <v>2</v>
      </c>
      <c r="G99" s="471"/>
      <c r="H99" s="471"/>
      <c r="I99" s="471"/>
      <c r="J99" s="471"/>
      <c r="K99" s="137"/>
      <c r="L99" s="472" t="s">
        <v>3</v>
      </c>
      <c r="M99" s="471"/>
      <c r="N99" s="471"/>
      <c r="O99" s="471"/>
      <c r="P99" s="471"/>
      <c r="Q99" s="473"/>
      <c r="R99" s="10"/>
      <c r="S99" s="469"/>
    </row>
    <row r="100" spans="1:19" ht="12.75" hidden="1">
      <c r="A100" s="132"/>
      <c r="B100" s="138" t="s">
        <v>4</v>
      </c>
      <c r="C100" s="135" t="s">
        <v>5</v>
      </c>
      <c r="D100" s="474" t="s">
        <v>6</v>
      </c>
      <c r="E100" s="475"/>
      <c r="F100" s="475"/>
      <c r="G100" s="475"/>
      <c r="H100" s="475"/>
      <c r="I100" s="475"/>
      <c r="J100" s="475"/>
      <c r="K100" s="139"/>
      <c r="L100" s="476"/>
      <c r="M100" s="477"/>
      <c r="N100" s="477"/>
      <c r="O100" s="477"/>
      <c r="P100" s="477"/>
      <c r="Q100" s="478"/>
      <c r="R100" s="11"/>
      <c r="S100" s="469"/>
    </row>
    <row r="101" spans="1:19" ht="12.75" hidden="1">
      <c r="A101" s="132"/>
      <c r="B101" s="138" t="s">
        <v>7</v>
      </c>
      <c r="C101" s="135" t="s">
        <v>8</v>
      </c>
      <c r="D101" s="135"/>
      <c r="E101" s="136" t="s">
        <v>9</v>
      </c>
      <c r="F101" s="427">
        <v>610</v>
      </c>
      <c r="G101" s="427">
        <v>620</v>
      </c>
      <c r="H101" s="427">
        <v>630</v>
      </c>
      <c r="I101" s="427">
        <v>640</v>
      </c>
      <c r="J101" s="427" t="s">
        <v>10</v>
      </c>
      <c r="K101" s="140"/>
      <c r="L101" s="480">
        <v>711</v>
      </c>
      <c r="M101" s="427">
        <v>713</v>
      </c>
      <c r="N101" s="427">
        <v>714</v>
      </c>
      <c r="O101" s="427">
        <v>716</v>
      </c>
      <c r="P101" s="427">
        <v>717</v>
      </c>
      <c r="Q101" s="479" t="s">
        <v>10</v>
      </c>
      <c r="R101" s="12"/>
      <c r="S101" s="469"/>
    </row>
    <row r="102" spans="1:19" ht="13.5" hidden="1" thickBot="1">
      <c r="A102" s="132"/>
      <c r="B102" s="138"/>
      <c r="C102" s="135"/>
      <c r="D102" s="135"/>
      <c r="E102" s="136"/>
      <c r="F102" s="427"/>
      <c r="G102" s="427"/>
      <c r="H102" s="427"/>
      <c r="I102" s="427"/>
      <c r="J102" s="427"/>
      <c r="K102" s="140"/>
      <c r="L102" s="480"/>
      <c r="M102" s="427"/>
      <c r="N102" s="427"/>
      <c r="O102" s="427"/>
      <c r="P102" s="427"/>
      <c r="Q102" s="479"/>
      <c r="R102" s="12"/>
      <c r="S102" s="470"/>
    </row>
    <row r="103" spans="1:19" ht="12.75" hidden="1">
      <c r="A103" s="14">
        <f>A91+1</f>
        <v>71</v>
      </c>
      <c r="B103" s="58"/>
      <c r="C103" s="53"/>
      <c r="D103" s="20" t="s">
        <v>45</v>
      </c>
      <c r="E103" s="127" t="s">
        <v>46</v>
      </c>
      <c r="F103" s="22">
        <v>860</v>
      </c>
      <c r="G103" s="22">
        <v>301</v>
      </c>
      <c r="H103" s="23">
        <f>SUM(H104:H107)</f>
        <v>329</v>
      </c>
      <c r="I103" s="22"/>
      <c r="J103" s="22">
        <f aca="true" t="shared" si="7" ref="J103:J125">SUM(F103:I103)</f>
        <v>1490</v>
      </c>
      <c r="K103" s="128"/>
      <c r="L103" s="21"/>
      <c r="M103" s="22"/>
      <c r="N103" s="22"/>
      <c r="O103" s="46"/>
      <c r="P103" s="46">
        <f>SUM(P106:P107)</f>
        <v>35</v>
      </c>
      <c r="Q103" s="47">
        <f aca="true" t="shared" si="8" ref="Q103:Q125">SUM(L103:P103)</f>
        <v>35</v>
      </c>
      <c r="R103" s="43"/>
      <c r="S103" s="35"/>
    </row>
    <row r="104" spans="1:19" ht="12.75" hidden="1">
      <c r="A104" s="14">
        <f aca="true" t="shared" si="9" ref="A104:A125">A103+1</f>
        <v>72</v>
      </c>
      <c r="B104" s="58"/>
      <c r="C104" s="53"/>
      <c r="D104" s="20"/>
      <c r="E104" s="129" t="s">
        <v>13</v>
      </c>
      <c r="F104" s="22"/>
      <c r="G104" s="22"/>
      <c r="H104" s="38">
        <f>329-19-56</f>
        <v>254</v>
      </c>
      <c r="I104" s="22"/>
      <c r="J104" s="37">
        <f t="shared" si="7"/>
        <v>254</v>
      </c>
      <c r="K104" s="128"/>
      <c r="L104" s="21"/>
      <c r="M104" s="22"/>
      <c r="N104" s="22"/>
      <c r="O104" s="46"/>
      <c r="P104" s="46"/>
      <c r="Q104" s="47">
        <f t="shared" si="8"/>
        <v>0</v>
      </c>
      <c r="R104" s="43"/>
      <c r="S104" s="26"/>
    </row>
    <row r="105" spans="1:19" ht="12.75" hidden="1">
      <c r="A105" s="14">
        <f t="shared" si="9"/>
        <v>73</v>
      </c>
      <c r="B105" s="58"/>
      <c r="C105" s="53"/>
      <c r="D105" s="20"/>
      <c r="E105" s="129" t="s">
        <v>15</v>
      </c>
      <c r="F105" s="22"/>
      <c r="G105" s="22"/>
      <c r="H105" s="38">
        <v>56</v>
      </c>
      <c r="I105" s="22"/>
      <c r="J105" s="37">
        <f t="shared" si="7"/>
        <v>56</v>
      </c>
      <c r="K105" s="128"/>
      <c r="L105" s="21"/>
      <c r="M105" s="22"/>
      <c r="N105" s="22"/>
      <c r="O105" s="46"/>
      <c r="P105" s="46"/>
      <c r="Q105" s="47">
        <f t="shared" si="8"/>
        <v>0</v>
      </c>
      <c r="R105" s="43"/>
      <c r="S105" s="26"/>
    </row>
    <row r="106" spans="1:19" ht="12.75" hidden="1">
      <c r="A106" s="14">
        <f t="shared" si="9"/>
        <v>74</v>
      </c>
      <c r="B106" s="58"/>
      <c r="C106" s="53"/>
      <c r="D106" s="20"/>
      <c r="E106" s="129" t="s">
        <v>14</v>
      </c>
      <c r="F106" s="37"/>
      <c r="G106" s="37"/>
      <c r="H106" s="38">
        <v>19</v>
      </c>
      <c r="I106" s="37"/>
      <c r="J106" s="37">
        <f t="shared" si="7"/>
        <v>19</v>
      </c>
      <c r="K106" s="112"/>
      <c r="L106" s="36"/>
      <c r="M106" s="37"/>
      <c r="N106" s="37"/>
      <c r="O106" s="44"/>
      <c r="P106" s="44"/>
      <c r="Q106" s="47">
        <f t="shared" si="8"/>
        <v>0</v>
      </c>
      <c r="R106" s="33"/>
      <c r="S106" s="26"/>
    </row>
    <row r="107" spans="1:19" ht="12.75" hidden="1">
      <c r="A107" s="14">
        <f t="shared" si="9"/>
        <v>75</v>
      </c>
      <c r="B107" s="58"/>
      <c r="C107" s="53"/>
      <c r="D107" s="20"/>
      <c r="E107" s="129" t="s">
        <v>16</v>
      </c>
      <c r="F107" s="37"/>
      <c r="G107" s="37"/>
      <c r="H107" s="38"/>
      <c r="I107" s="37"/>
      <c r="J107" s="37">
        <f t="shared" si="7"/>
        <v>0</v>
      </c>
      <c r="K107" s="112"/>
      <c r="L107" s="36"/>
      <c r="M107" s="37"/>
      <c r="N107" s="37"/>
      <c r="O107" s="44"/>
      <c r="P107" s="44">
        <v>35</v>
      </c>
      <c r="Q107" s="47">
        <f t="shared" si="8"/>
        <v>35</v>
      </c>
      <c r="R107" s="33"/>
      <c r="S107" s="26"/>
    </row>
    <row r="108" spans="1:19" ht="12.75" hidden="1">
      <c r="A108" s="14">
        <f t="shared" si="9"/>
        <v>76</v>
      </c>
      <c r="B108" s="58"/>
      <c r="C108" s="53"/>
      <c r="D108" s="20" t="s">
        <v>47</v>
      </c>
      <c r="E108" s="127" t="s">
        <v>48</v>
      </c>
      <c r="F108" s="22">
        <v>1030</v>
      </c>
      <c r="G108" s="22">
        <v>360</v>
      </c>
      <c r="H108" s="23">
        <f>SUM(H109:H111)</f>
        <v>481</v>
      </c>
      <c r="I108" s="22"/>
      <c r="J108" s="22">
        <f t="shared" si="7"/>
        <v>1871</v>
      </c>
      <c r="K108" s="128"/>
      <c r="L108" s="21"/>
      <c r="M108" s="22"/>
      <c r="N108" s="22"/>
      <c r="O108" s="46"/>
      <c r="P108" s="46">
        <f>SUM(P111:P113)</f>
        <v>150</v>
      </c>
      <c r="Q108" s="47">
        <f t="shared" si="8"/>
        <v>150</v>
      </c>
      <c r="R108" s="43"/>
      <c r="S108" s="26"/>
    </row>
    <row r="109" spans="1:19" ht="12.75" hidden="1">
      <c r="A109" s="14">
        <f t="shared" si="9"/>
        <v>77</v>
      </c>
      <c r="B109" s="58"/>
      <c r="C109" s="53"/>
      <c r="D109" s="20"/>
      <c r="E109" s="129" t="s">
        <v>13</v>
      </c>
      <c r="F109" s="22"/>
      <c r="G109" s="22"/>
      <c r="H109" s="38">
        <f>481-21-72</f>
        <v>388</v>
      </c>
      <c r="I109" s="22"/>
      <c r="J109" s="37">
        <f t="shared" si="7"/>
        <v>388</v>
      </c>
      <c r="K109" s="128"/>
      <c r="L109" s="21"/>
      <c r="M109" s="22"/>
      <c r="N109" s="22"/>
      <c r="O109" s="46"/>
      <c r="P109" s="46"/>
      <c r="Q109" s="47">
        <f t="shared" si="8"/>
        <v>0</v>
      </c>
      <c r="R109" s="43"/>
      <c r="S109" s="26"/>
    </row>
    <row r="110" spans="1:19" ht="12.75" hidden="1">
      <c r="A110" s="14">
        <f t="shared" si="9"/>
        <v>78</v>
      </c>
      <c r="B110" s="58"/>
      <c r="C110" s="53"/>
      <c r="D110" s="20"/>
      <c r="E110" s="129" t="s">
        <v>15</v>
      </c>
      <c r="F110" s="22"/>
      <c r="G110" s="22"/>
      <c r="H110" s="38">
        <v>72</v>
      </c>
      <c r="I110" s="22"/>
      <c r="J110" s="37">
        <f t="shared" si="7"/>
        <v>72</v>
      </c>
      <c r="K110" s="128"/>
      <c r="L110" s="21"/>
      <c r="M110" s="22"/>
      <c r="N110" s="22"/>
      <c r="O110" s="46"/>
      <c r="P110" s="46"/>
      <c r="Q110" s="47">
        <f t="shared" si="8"/>
        <v>0</v>
      </c>
      <c r="R110" s="43"/>
      <c r="S110" s="26"/>
    </row>
    <row r="111" spans="1:19" ht="12.75" hidden="1">
      <c r="A111" s="14">
        <f t="shared" si="9"/>
        <v>79</v>
      </c>
      <c r="B111" s="58"/>
      <c r="C111" s="53"/>
      <c r="D111" s="20"/>
      <c r="E111" s="129" t="s">
        <v>14</v>
      </c>
      <c r="F111" s="37"/>
      <c r="G111" s="37"/>
      <c r="H111" s="38">
        <v>21</v>
      </c>
      <c r="I111" s="37"/>
      <c r="J111" s="37">
        <f t="shared" si="7"/>
        <v>21</v>
      </c>
      <c r="K111" s="112"/>
      <c r="L111" s="36"/>
      <c r="M111" s="37"/>
      <c r="N111" s="37"/>
      <c r="O111" s="44"/>
      <c r="P111" s="44"/>
      <c r="Q111" s="47">
        <f t="shared" si="8"/>
        <v>0</v>
      </c>
      <c r="R111" s="33"/>
      <c r="S111" s="26"/>
    </row>
    <row r="112" spans="1:19" ht="12.75" hidden="1">
      <c r="A112" s="14">
        <f t="shared" si="9"/>
        <v>80</v>
      </c>
      <c r="B112" s="58"/>
      <c r="C112" s="53"/>
      <c r="D112" s="20"/>
      <c r="E112" s="129" t="s">
        <v>21</v>
      </c>
      <c r="F112" s="37"/>
      <c r="G112" s="37"/>
      <c r="H112" s="38"/>
      <c r="I112" s="37"/>
      <c r="J112" s="37">
        <f t="shared" si="7"/>
        <v>0</v>
      </c>
      <c r="K112" s="112"/>
      <c r="L112" s="36"/>
      <c r="M112" s="37"/>
      <c r="N112" s="37"/>
      <c r="O112" s="44"/>
      <c r="P112" s="44">
        <v>100</v>
      </c>
      <c r="Q112" s="47">
        <f t="shared" si="8"/>
        <v>100</v>
      </c>
      <c r="R112" s="33"/>
      <c r="S112" s="26"/>
    </row>
    <row r="113" spans="1:19" ht="12.75" hidden="1">
      <c r="A113" s="14">
        <f t="shared" si="9"/>
        <v>81</v>
      </c>
      <c r="B113" s="58"/>
      <c r="C113" s="53"/>
      <c r="D113" s="20"/>
      <c r="E113" s="129" t="s">
        <v>16</v>
      </c>
      <c r="F113" s="37"/>
      <c r="G113" s="37"/>
      <c r="H113" s="38"/>
      <c r="I113" s="37"/>
      <c r="J113" s="44">
        <f t="shared" si="7"/>
        <v>0</v>
      </c>
      <c r="K113" s="113"/>
      <c r="L113" s="36"/>
      <c r="M113" s="37"/>
      <c r="N113" s="37"/>
      <c r="O113" s="44"/>
      <c r="P113" s="44">
        <v>50</v>
      </c>
      <c r="Q113" s="47">
        <f t="shared" si="8"/>
        <v>50</v>
      </c>
      <c r="R113" s="33"/>
      <c r="S113" s="26"/>
    </row>
    <row r="114" spans="1:19" ht="12.75" hidden="1">
      <c r="A114" s="14">
        <f t="shared" si="9"/>
        <v>82</v>
      </c>
      <c r="B114" s="58"/>
      <c r="C114" s="53"/>
      <c r="D114" s="20" t="s">
        <v>49</v>
      </c>
      <c r="E114" s="127" t="s">
        <v>50</v>
      </c>
      <c r="F114" s="50">
        <v>1070</v>
      </c>
      <c r="G114" s="50">
        <v>375</v>
      </c>
      <c r="H114" s="77">
        <f>SUM(H115:H116)</f>
        <v>432</v>
      </c>
      <c r="I114" s="50"/>
      <c r="J114" s="50">
        <f t="shared" si="7"/>
        <v>1877</v>
      </c>
      <c r="K114" s="142"/>
      <c r="L114" s="49"/>
      <c r="M114" s="50"/>
      <c r="N114" s="50"/>
      <c r="O114" s="50"/>
      <c r="P114" s="50">
        <f>SUM(P116:P117)</f>
        <v>35</v>
      </c>
      <c r="Q114" s="47">
        <f t="shared" si="8"/>
        <v>35</v>
      </c>
      <c r="R114" s="48"/>
      <c r="S114" s="26"/>
    </row>
    <row r="115" spans="1:19" ht="12.75" hidden="1">
      <c r="A115" s="14">
        <f t="shared" si="9"/>
        <v>83</v>
      </c>
      <c r="B115" s="58"/>
      <c r="C115" s="53"/>
      <c r="D115" s="20"/>
      <c r="E115" s="129" t="s">
        <v>13</v>
      </c>
      <c r="F115" s="50"/>
      <c r="G115" s="50"/>
      <c r="H115" s="77">
        <f>432-22</f>
        <v>410</v>
      </c>
      <c r="I115" s="50"/>
      <c r="J115" s="37">
        <f t="shared" si="7"/>
        <v>410</v>
      </c>
      <c r="K115" s="142"/>
      <c r="L115" s="49"/>
      <c r="M115" s="50"/>
      <c r="N115" s="50"/>
      <c r="O115" s="50"/>
      <c r="P115" s="50"/>
      <c r="Q115" s="47">
        <f t="shared" si="8"/>
        <v>0</v>
      </c>
      <c r="R115" s="48"/>
      <c r="S115" s="26"/>
    </row>
    <row r="116" spans="1:19" ht="12.75" hidden="1">
      <c r="A116" s="14">
        <f t="shared" si="9"/>
        <v>84</v>
      </c>
      <c r="B116" s="58"/>
      <c r="C116" s="53"/>
      <c r="D116" s="20"/>
      <c r="E116" s="129" t="s">
        <v>14</v>
      </c>
      <c r="F116" s="37"/>
      <c r="G116" s="37"/>
      <c r="H116" s="38">
        <v>22</v>
      </c>
      <c r="I116" s="37"/>
      <c r="J116" s="37">
        <f t="shared" si="7"/>
        <v>22</v>
      </c>
      <c r="K116" s="112"/>
      <c r="L116" s="36"/>
      <c r="M116" s="37"/>
      <c r="N116" s="37"/>
      <c r="O116" s="37"/>
      <c r="P116" s="37"/>
      <c r="Q116" s="47">
        <f t="shared" si="8"/>
        <v>0</v>
      </c>
      <c r="R116" s="28"/>
      <c r="S116" s="26"/>
    </row>
    <row r="117" spans="1:19" ht="12.75" hidden="1">
      <c r="A117" s="14">
        <f t="shared" si="9"/>
        <v>85</v>
      </c>
      <c r="B117" s="58"/>
      <c r="C117" s="53"/>
      <c r="D117" s="20"/>
      <c r="E117" s="129" t="s">
        <v>16</v>
      </c>
      <c r="F117" s="37"/>
      <c r="G117" s="37"/>
      <c r="H117" s="38"/>
      <c r="I117" s="37"/>
      <c r="J117" s="37">
        <f t="shared" si="7"/>
        <v>0</v>
      </c>
      <c r="K117" s="112"/>
      <c r="L117" s="36"/>
      <c r="M117" s="37"/>
      <c r="N117" s="37"/>
      <c r="O117" s="37"/>
      <c r="P117" s="37">
        <v>35</v>
      </c>
      <c r="Q117" s="27">
        <f t="shared" si="8"/>
        <v>35</v>
      </c>
      <c r="R117" s="28"/>
      <c r="S117" s="41"/>
    </row>
    <row r="118" spans="1:19" ht="12.75" hidden="1">
      <c r="A118" s="14">
        <f t="shared" si="9"/>
        <v>86</v>
      </c>
      <c r="B118" s="58"/>
      <c r="C118" s="53"/>
      <c r="D118" s="20" t="s">
        <v>51</v>
      </c>
      <c r="E118" s="127" t="s">
        <v>52</v>
      </c>
      <c r="F118" s="50">
        <v>1890</v>
      </c>
      <c r="G118" s="50">
        <v>660</v>
      </c>
      <c r="H118" s="77">
        <f>730+H120</f>
        <v>777</v>
      </c>
      <c r="I118" s="50"/>
      <c r="J118" s="50">
        <f t="shared" si="7"/>
        <v>3327</v>
      </c>
      <c r="K118" s="142"/>
      <c r="L118" s="49"/>
      <c r="M118" s="50">
        <f>SUM(M119:M122)</f>
        <v>30</v>
      </c>
      <c r="N118" s="50"/>
      <c r="O118" s="50"/>
      <c r="P118" s="50">
        <f>SUM(P120:P122)</f>
        <v>60</v>
      </c>
      <c r="Q118" s="60">
        <f t="shared" si="8"/>
        <v>90</v>
      </c>
      <c r="R118" s="48"/>
      <c r="S118" s="42"/>
    </row>
    <row r="119" spans="1:19" ht="12.75" hidden="1">
      <c r="A119" s="14">
        <f t="shared" si="9"/>
        <v>87</v>
      </c>
      <c r="B119" s="58"/>
      <c r="C119" s="53"/>
      <c r="D119" s="20"/>
      <c r="E119" s="129" t="s">
        <v>13</v>
      </c>
      <c r="F119" s="50"/>
      <c r="G119" s="50"/>
      <c r="H119" s="77">
        <f>777-47</f>
        <v>730</v>
      </c>
      <c r="I119" s="50"/>
      <c r="J119" s="37">
        <f t="shared" si="7"/>
        <v>730</v>
      </c>
      <c r="K119" s="142"/>
      <c r="L119" s="49"/>
      <c r="M119" s="50"/>
      <c r="N119" s="50"/>
      <c r="O119" s="50"/>
      <c r="P119" s="50"/>
      <c r="Q119" s="60">
        <f t="shared" si="8"/>
        <v>0</v>
      </c>
      <c r="R119" s="48"/>
      <c r="S119" s="26"/>
    </row>
    <row r="120" spans="1:19" ht="12.75" hidden="1">
      <c r="A120" s="14">
        <f t="shared" si="9"/>
        <v>88</v>
      </c>
      <c r="B120" s="58"/>
      <c r="C120" s="53"/>
      <c r="D120" s="20"/>
      <c r="E120" s="129" t="s">
        <v>14</v>
      </c>
      <c r="F120" s="37"/>
      <c r="G120" s="37"/>
      <c r="H120" s="38">
        <v>47</v>
      </c>
      <c r="I120" s="37"/>
      <c r="J120" s="37">
        <f t="shared" si="7"/>
        <v>47</v>
      </c>
      <c r="K120" s="112"/>
      <c r="L120" s="36"/>
      <c r="M120" s="37"/>
      <c r="N120" s="37"/>
      <c r="O120" s="37"/>
      <c r="P120" s="37"/>
      <c r="Q120" s="27">
        <f t="shared" si="8"/>
        <v>0</v>
      </c>
      <c r="R120" s="28"/>
      <c r="S120" s="26"/>
    </row>
    <row r="121" spans="1:19" ht="12.75" hidden="1">
      <c r="A121" s="14">
        <f t="shared" si="9"/>
        <v>89</v>
      </c>
      <c r="B121" s="58"/>
      <c r="C121" s="53"/>
      <c r="D121" s="20"/>
      <c r="E121" s="129" t="s">
        <v>16</v>
      </c>
      <c r="F121" s="37"/>
      <c r="G121" s="37"/>
      <c r="H121" s="38"/>
      <c r="I121" s="37"/>
      <c r="J121" s="37">
        <f t="shared" si="7"/>
        <v>0</v>
      </c>
      <c r="K121" s="112"/>
      <c r="L121" s="36"/>
      <c r="M121" s="37"/>
      <c r="N121" s="37"/>
      <c r="O121" s="37"/>
      <c r="P121" s="37">
        <v>60</v>
      </c>
      <c r="Q121" s="60">
        <f t="shared" si="8"/>
        <v>60</v>
      </c>
      <c r="R121" s="28"/>
      <c r="S121" s="26"/>
    </row>
    <row r="122" spans="1:19" ht="12.75" hidden="1">
      <c r="A122" s="14">
        <f t="shared" si="9"/>
        <v>90</v>
      </c>
      <c r="B122" s="58"/>
      <c r="C122" s="53"/>
      <c r="D122" s="20"/>
      <c r="E122" s="129" t="s">
        <v>22</v>
      </c>
      <c r="F122" s="37"/>
      <c r="G122" s="37"/>
      <c r="H122" s="38"/>
      <c r="I122" s="37"/>
      <c r="J122" s="37">
        <f t="shared" si="7"/>
        <v>0</v>
      </c>
      <c r="K122" s="112"/>
      <c r="L122" s="36"/>
      <c r="M122" s="37">
        <v>30</v>
      </c>
      <c r="N122" s="37"/>
      <c r="O122" s="37"/>
      <c r="P122" s="40"/>
      <c r="Q122" s="27">
        <f t="shared" si="8"/>
        <v>30</v>
      </c>
      <c r="R122" s="28"/>
      <c r="S122" s="26"/>
    </row>
    <row r="123" spans="1:19" ht="12.75" hidden="1">
      <c r="A123" s="14">
        <f t="shared" si="9"/>
        <v>91</v>
      </c>
      <c r="B123" s="58"/>
      <c r="C123" s="76"/>
      <c r="D123" s="59" t="s">
        <v>53</v>
      </c>
      <c r="E123" s="125"/>
      <c r="F123" s="16"/>
      <c r="G123" s="16"/>
      <c r="H123" s="16"/>
      <c r="I123" s="16">
        <f>SUM(I124:I125)</f>
        <v>3062</v>
      </c>
      <c r="J123" s="16">
        <f t="shared" si="7"/>
        <v>3062</v>
      </c>
      <c r="K123" s="126"/>
      <c r="L123" s="51"/>
      <c r="M123" s="16"/>
      <c r="N123" s="16"/>
      <c r="O123" s="16"/>
      <c r="P123" s="16"/>
      <c r="Q123" s="17">
        <f t="shared" si="8"/>
        <v>0</v>
      </c>
      <c r="R123" s="18"/>
      <c r="S123" s="52"/>
    </row>
    <row r="124" spans="1:19" ht="12.75" hidden="1">
      <c r="A124" s="14">
        <f t="shared" si="9"/>
        <v>92</v>
      </c>
      <c r="B124" s="143"/>
      <c r="C124" s="53" t="s">
        <v>11</v>
      </c>
      <c r="D124" s="20" t="s">
        <v>12</v>
      </c>
      <c r="E124" s="129" t="s">
        <v>54</v>
      </c>
      <c r="F124" s="55"/>
      <c r="G124" s="55"/>
      <c r="H124" s="55"/>
      <c r="I124" s="55">
        <v>1155</v>
      </c>
      <c r="J124" s="37">
        <f t="shared" si="7"/>
        <v>1155</v>
      </c>
      <c r="K124" s="126"/>
      <c r="L124" s="54"/>
      <c r="M124" s="55"/>
      <c r="N124" s="55"/>
      <c r="O124" s="55"/>
      <c r="P124" s="55"/>
      <c r="Q124" s="27">
        <f t="shared" si="8"/>
        <v>0</v>
      </c>
      <c r="R124" s="18"/>
      <c r="S124" s="26"/>
    </row>
    <row r="125" spans="1:19" ht="12.75" hidden="1">
      <c r="A125" s="14">
        <f t="shared" si="9"/>
        <v>93</v>
      </c>
      <c r="B125" s="143"/>
      <c r="C125" s="53" t="s">
        <v>11</v>
      </c>
      <c r="D125" s="20" t="s">
        <v>17</v>
      </c>
      <c r="E125" s="129" t="s">
        <v>55</v>
      </c>
      <c r="F125" s="55"/>
      <c r="G125" s="55"/>
      <c r="H125" s="55"/>
      <c r="I125" s="55">
        <v>1907</v>
      </c>
      <c r="J125" s="37">
        <f t="shared" si="7"/>
        <v>1907</v>
      </c>
      <c r="K125" s="126"/>
      <c r="L125" s="54"/>
      <c r="M125" s="55"/>
      <c r="N125" s="55"/>
      <c r="O125" s="55"/>
      <c r="P125" s="55"/>
      <c r="Q125" s="27">
        <f t="shared" si="8"/>
        <v>0</v>
      </c>
      <c r="R125" s="18"/>
      <c r="S125" s="26"/>
    </row>
    <row r="126" spans="1:19" ht="12.75">
      <c r="A126" s="161"/>
      <c r="B126" s="169"/>
      <c r="C126" s="169"/>
      <c r="D126" s="241"/>
      <c r="E126" s="242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243"/>
    </row>
    <row r="127" spans="1:19" ht="33" customHeight="1">
      <c r="A127" s="161"/>
      <c r="B127" s="169"/>
      <c r="C127" s="169"/>
      <c r="D127" s="241"/>
      <c r="E127" s="362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243"/>
    </row>
    <row r="128" spans="2:5" ht="18.75">
      <c r="B128" s="107" t="s">
        <v>211</v>
      </c>
      <c r="C128" s="108"/>
      <c r="D128" s="108"/>
      <c r="E128" s="108"/>
    </row>
    <row r="129" ht="8.25" customHeight="1" thickBot="1"/>
    <row r="130" spans="1:19" ht="13.5" customHeight="1" thickBot="1">
      <c r="A130" s="271"/>
      <c r="B130" s="240"/>
      <c r="C130" s="240"/>
      <c r="D130" s="240"/>
      <c r="E130" s="428"/>
      <c r="F130" s="429"/>
      <c r="G130" s="429"/>
      <c r="H130" s="429"/>
      <c r="I130" s="429"/>
      <c r="J130" s="429"/>
      <c r="K130" s="429"/>
      <c r="L130" s="429"/>
      <c r="M130" s="429"/>
      <c r="N130" s="429"/>
      <c r="O130" s="430"/>
      <c r="P130" s="240"/>
      <c r="Q130" s="104"/>
      <c r="R130" s="328"/>
      <c r="S130" s="431"/>
    </row>
    <row r="131" spans="1:19" ht="18.75" customHeight="1">
      <c r="A131" s="85"/>
      <c r="B131" s="86"/>
      <c r="C131" s="87"/>
      <c r="D131" s="88"/>
      <c r="E131" s="89"/>
      <c r="F131" s="439"/>
      <c r="G131" s="440"/>
      <c r="H131" s="440"/>
      <c r="I131" s="440"/>
      <c r="J131" s="441"/>
      <c r="K131" s="10"/>
      <c r="L131" s="442"/>
      <c r="M131" s="443"/>
      <c r="N131" s="443"/>
      <c r="O131" s="443"/>
      <c r="P131" s="443"/>
      <c r="Q131" s="444"/>
      <c r="R131" s="10"/>
      <c r="S131" s="432"/>
    </row>
    <row r="132" spans="1:19" ht="12.75">
      <c r="A132" s="90"/>
      <c r="B132" s="91" t="s">
        <v>95</v>
      </c>
      <c r="C132" s="92" t="s">
        <v>5</v>
      </c>
      <c r="D132" s="421"/>
      <c r="E132" s="445"/>
      <c r="F132" s="445"/>
      <c r="G132" s="445"/>
      <c r="H132" s="445"/>
      <c r="I132" s="445"/>
      <c r="J132" s="446"/>
      <c r="K132" s="11"/>
      <c r="L132" s="447"/>
      <c r="M132" s="448"/>
      <c r="N132" s="448"/>
      <c r="O132" s="448"/>
      <c r="P132" s="448"/>
      <c r="Q132" s="449"/>
      <c r="R132" s="11"/>
      <c r="S132" s="432"/>
    </row>
    <row r="133" spans="1:19" ht="12.75">
      <c r="A133" s="93"/>
      <c r="B133" s="94" t="s">
        <v>97</v>
      </c>
      <c r="C133" s="95" t="s">
        <v>8</v>
      </c>
      <c r="D133" s="96"/>
      <c r="E133" s="97"/>
      <c r="F133" s="450"/>
      <c r="G133" s="452"/>
      <c r="H133" s="452"/>
      <c r="I133" s="452"/>
      <c r="J133" s="454"/>
      <c r="K133" s="12"/>
      <c r="L133" s="456"/>
      <c r="M133" s="452"/>
      <c r="N133" s="452"/>
      <c r="O133" s="452"/>
      <c r="P133" s="424"/>
      <c r="Q133" s="454"/>
      <c r="R133" s="12"/>
      <c r="S133" s="432"/>
    </row>
    <row r="134" spans="1:19" ht="13.5" thickBot="1">
      <c r="A134" s="98"/>
      <c r="B134" s="99" t="s">
        <v>96</v>
      </c>
      <c r="C134" s="100"/>
      <c r="D134" s="101"/>
      <c r="E134" s="102"/>
      <c r="F134" s="451"/>
      <c r="G134" s="453"/>
      <c r="H134" s="453"/>
      <c r="I134" s="453"/>
      <c r="J134" s="455"/>
      <c r="K134" s="12"/>
      <c r="L134" s="457"/>
      <c r="M134" s="453"/>
      <c r="N134" s="453"/>
      <c r="O134" s="453"/>
      <c r="P134" s="453"/>
      <c r="Q134" s="455"/>
      <c r="R134" s="12"/>
      <c r="S134" s="432"/>
    </row>
    <row r="135" spans="1:19" ht="15.75" thickTop="1">
      <c r="A135" s="105">
        <v>1</v>
      </c>
      <c r="B135" s="118" t="s">
        <v>212</v>
      </c>
      <c r="C135" s="119"/>
      <c r="D135" s="120"/>
      <c r="E135" s="246"/>
      <c r="F135" s="250"/>
      <c r="G135" s="110"/>
      <c r="H135" s="110"/>
      <c r="I135" s="110"/>
      <c r="J135" s="110"/>
      <c r="K135" s="121"/>
      <c r="L135" s="109"/>
      <c r="M135" s="110"/>
      <c r="N135" s="110"/>
      <c r="O135" s="110"/>
      <c r="P135" s="110"/>
      <c r="Q135" s="244"/>
      <c r="R135" s="13"/>
      <c r="S135" s="160"/>
    </row>
    <row r="136" spans="1:19" ht="12.75">
      <c r="A136" s="14">
        <f aca="true" t="shared" si="10" ref="A136:A142">A135+1</f>
        <v>2</v>
      </c>
      <c r="B136" s="150" t="s">
        <v>213</v>
      </c>
      <c r="C136" s="151" t="s">
        <v>214</v>
      </c>
      <c r="D136" s="152"/>
      <c r="E136" s="247"/>
      <c r="F136" s="251"/>
      <c r="G136" s="251"/>
      <c r="H136" s="251"/>
      <c r="I136" s="251"/>
      <c r="J136" s="251"/>
      <c r="K136" s="144"/>
      <c r="L136" s="79"/>
      <c r="M136" s="153"/>
      <c r="N136" s="153"/>
      <c r="O136" s="153"/>
      <c r="P136" s="153"/>
      <c r="Q136" s="154"/>
      <c r="R136" s="15"/>
      <c r="S136" s="157"/>
    </row>
    <row r="137" spans="1:19" ht="12.75">
      <c r="A137" s="14">
        <f t="shared" si="10"/>
        <v>3</v>
      </c>
      <c r="B137" s="76"/>
      <c r="C137" s="76"/>
      <c r="D137" s="59"/>
      <c r="E137" s="248"/>
      <c r="F137" s="51"/>
      <c r="G137" s="16"/>
      <c r="H137" s="16"/>
      <c r="I137" s="16"/>
      <c r="J137" s="16"/>
      <c r="K137" s="126"/>
      <c r="L137" s="51"/>
      <c r="M137" s="16"/>
      <c r="N137" s="16"/>
      <c r="O137" s="16"/>
      <c r="P137" s="16"/>
      <c r="Q137" s="17"/>
      <c r="R137" s="18"/>
      <c r="S137" s="245"/>
    </row>
    <row r="138" spans="1:19" ht="12.75">
      <c r="A138" s="14">
        <f t="shared" si="10"/>
        <v>4</v>
      </c>
      <c r="B138" s="58"/>
      <c r="C138" s="53"/>
      <c r="D138" s="20"/>
      <c r="E138" s="387"/>
      <c r="F138" s="21"/>
      <c r="G138" s="22"/>
      <c r="H138" s="23"/>
      <c r="I138" s="22"/>
      <c r="J138" s="23"/>
      <c r="K138" s="128"/>
      <c r="L138" s="21"/>
      <c r="M138" s="22"/>
      <c r="N138" s="22"/>
      <c r="O138" s="22"/>
      <c r="P138" s="22"/>
      <c r="Q138" s="24"/>
      <c r="R138" s="25"/>
      <c r="S138" s="23"/>
    </row>
    <row r="139" spans="1:19" ht="12.75">
      <c r="A139" s="14">
        <f t="shared" si="10"/>
        <v>5</v>
      </c>
      <c r="B139" s="58"/>
      <c r="C139" s="53"/>
      <c r="D139" s="20"/>
      <c r="E139" s="249"/>
      <c r="F139" s="21"/>
      <c r="G139" s="22"/>
      <c r="H139" s="38"/>
      <c r="I139" s="22"/>
      <c r="J139" s="77"/>
      <c r="K139" s="128"/>
      <c r="L139" s="21"/>
      <c r="M139" s="22"/>
      <c r="N139" s="22"/>
      <c r="O139" s="22"/>
      <c r="P139" s="22"/>
      <c r="Q139" s="24"/>
      <c r="R139" s="25"/>
      <c r="S139" s="77"/>
    </row>
    <row r="140" spans="1:19" ht="12.75">
      <c r="A140" s="14">
        <f t="shared" si="10"/>
        <v>6</v>
      </c>
      <c r="B140" s="58"/>
      <c r="C140" s="53"/>
      <c r="D140" s="20"/>
      <c r="E140" s="249"/>
      <c r="F140" s="36"/>
      <c r="G140" s="37"/>
      <c r="H140" s="38"/>
      <c r="I140" s="37"/>
      <c r="J140" s="77"/>
      <c r="K140" s="112"/>
      <c r="L140" s="36"/>
      <c r="M140" s="37"/>
      <c r="N140" s="37"/>
      <c r="O140" s="37"/>
      <c r="P140" s="37"/>
      <c r="Q140" s="24"/>
      <c r="R140" s="28"/>
      <c r="S140" s="77"/>
    </row>
    <row r="141" spans="1:19" ht="12.75">
      <c r="A141" s="14">
        <f t="shared" si="10"/>
        <v>7</v>
      </c>
      <c r="B141" s="58"/>
      <c r="C141" s="53"/>
      <c r="D141" s="20"/>
      <c r="E141" s="249"/>
      <c r="F141" s="36"/>
      <c r="G141" s="37"/>
      <c r="H141" s="38"/>
      <c r="I141" s="37"/>
      <c r="J141" s="77"/>
      <c r="K141" s="112"/>
      <c r="L141" s="36"/>
      <c r="M141" s="37"/>
      <c r="N141" s="37"/>
      <c r="O141" s="37"/>
      <c r="P141" s="37"/>
      <c r="Q141" s="24"/>
      <c r="R141" s="28"/>
      <c r="S141" s="77"/>
    </row>
    <row r="142" spans="1:19" ht="12.75">
      <c r="A142" s="14">
        <f t="shared" si="10"/>
        <v>8</v>
      </c>
      <c r="B142" s="58"/>
      <c r="C142" s="53"/>
      <c r="D142" s="20"/>
      <c r="E142" s="249"/>
      <c r="F142" s="36"/>
      <c r="G142" s="37"/>
      <c r="H142" s="38"/>
      <c r="I142" s="37"/>
      <c r="J142" s="77"/>
      <c r="K142" s="112"/>
      <c r="L142" s="36"/>
      <c r="M142" s="37"/>
      <c r="N142" s="37"/>
      <c r="O142" s="37"/>
      <c r="P142" s="37"/>
      <c r="Q142" s="24"/>
      <c r="R142" s="28"/>
      <c r="S142" s="77"/>
    </row>
    <row r="143" spans="1:19" ht="12.75">
      <c r="A143" s="14">
        <v>9</v>
      </c>
      <c r="B143" s="58"/>
      <c r="C143" s="53"/>
      <c r="D143" s="20"/>
      <c r="E143" s="249"/>
      <c r="F143" s="36"/>
      <c r="G143" s="37"/>
      <c r="H143" s="38"/>
      <c r="I143" s="37"/>
      <c r="J143" s="77"/>
      <c r="K143" s="112"/>
      <c r="L143" s="36"/>
      <c r="M143" s="37"/>
      <c r="N143" s="37"/>
      <c r="O143" s="37"/>
      <c r="P143" s="37"/>
      <c r="Q143" s="24"/>
      <c r="R143" s="28"/>
      <c r="S143" s="77"/>
    </row>
    <row r="144" spans="1:19" ht="13.5" thickBot="1">
      <c r="A144" s="258">
        <v>10</v>
      </c>
      <c r="B144" s="259"/>
      <c r="C144" s="260"/>
      <c r="D144" s="261"/>
      <c r="E144" s="262"/>
      <c r="F144" s="263"/>
      <c r="G144" s="264"/>
      <c r="H144" s="277"/>
      <c r="I144" s="270"/>
      <c r="J144" s="278"/>
      <c r="K144" s="266"/>
      <c r="L144" s="263"/>
      <c r="M144" s="264"/>
      <c r="N144" s="264"/>
      <c r="O144" s="264"/>
      <c r="P144" s="264"/>
      <c r="Q144" s="267"/>
      <c r="R144" s="268"/>
      <c r="S144" s="269"/>
    </row>
    <row r="145" spans="1:19" ht="141" customHeight="1">
      <c r="A145" s="161"/>
      <c r="B145" s="169"/>
      <c r="C145" s="169"/>
      <c r="D145" s="241"/>
      <c r="E145" s="242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243"/>
    </row>
    <row r="146" spans="1:19" ht="13.5" customHeight="1">
      <c r="A146" s="510"/>
      <c r="B146" s="510"/>
      <c r="C146" s="510"/>
      <c r="D146" s="510"/>
      <c r="E146" s="510"/>
      <c r="F146" s="510"/>
      <c r="G146" s="510"/>
      <c r="H146" s="510"/>
      <c r="I146" s="510"/>
      <c r="J146" s="510"/>
      <c r="K146" s="510"/>
      <c r="L146" s="178"/>
      <c r="M146" s="227"/>
      <c r="N146" s="227"/>
      <c r="O146" s="227"/>
      <c r="P146" s="227"/>
      <c r="Q146" s="227"/>
      <c r="R146" s="9"/>
      <c r="S146" s="512"/>
    </row>
    <row r="147" spans="1:19" ht="18.75">
      <c r="A147" s="228"/>
      <c r="B147" s="229"/>
      <c r="C147" s="230"/>
      <c r="D147" s="96"/>
      <c r="E147" s="231"/>
      <c r="F147" s="513"/>
      <c r="G147" s="513"/>
      <c r="H147" s="513"/>
      <c r="I147" s="513"/>
      <c r="J147" s="513"/>
      <c r="K147" s="10"/>
      <c r="L147" s="513"/>
      <c r="M147" s="513"/>
      <c r="N147" s="513"/>
      <c r="O147" s="513"/>
      <c r="P147" s="513"/>
      <c r="Q147" s="513"/>
      <c r="R147" s="10"/>
      <c r="S147" s="512"/>
    </row>
    <row r="148" spans="1:19" ht="12.75">
      <c r="A148" s="228"/>
      <c r="B148" s="232"/>
      <c r="C148" s="96"/>
      <c r="D148" s="514"/>
      <c r="E148" s="514"/>
      <c r="F148" s="514"/>
      <c r="G148" s="514"/>
      <c r="H148" s="514"/>
      <c r="I148" s="514"/>
      <c r="J148" s="514"/>
      <c r="K148" s="11"/>
      <c r="L148" s="514"/>
      <c r="M148" s="514"/>
      <c r="N148" s="514"/>
      <c r="O148" s="514"/>
      <c r="P148" s="514"/>
      <c r="Q148" s="514"/>
      <c r="R148" s="11"/>
      <c r="S148" s="512"/>
    </row>
    <row r="149" spans="1:19" ht="12.75">
      <c r="A149" s="228"/>
      <c r="B149" s="232"/>
      <c r="C149" s="96"/>
      <c r="D149" s="96"/>
      <c r="E149" s="231"/>
      <c r="F149" s="511"/>
      <c r="G149" s="511"/>
      <c r="H149" s="511"/>
      <c r="I149" s="511"/>
      <c r="J149" s="511"/>
      <c r="K149" s="12"/>
      <c r="L149" s="509"/>
      <c r="M149" s="511"/>
      <c r="N149" s="511"/>
      <c r="O149" s="511"/>
      <c r="P149" s="511"/>
      <c r="Q149" s="511"/>
      <c r="R149" s="12"/>
      <c r="S149" s="512"/>
    </row>
    <row r="150" spans="1:19" ht="12.75">
      <c r="A150" s="228"/>
      <c r="B150" s="232"/>
      <c r="C150" s="96"/>
      <c r="D150" s="96"/>
      <c r="E150" s="231"/>
      <c r="F150" s="511"/>
      <c r="G150" s="511"/>
      <c r="H150" s="511"/>
      <c r="I150" s="511"/>
      <c r="J150" s="511"/>
      <c r="K150" s="12"/>
      <c r="L150" s="509"/>
      <c r="M150" s="511"/>
      <c r="N150" s="511"/>
      <c r="O150" s="511"/>
      <c r="P150" s="511"/>
      <c r="Q150" s="511"/>
      <c r="R150" s="12"/>
      <c r="S150" s="512"/>
    </row>
    <row r="151" spans="1:21" s="32" customFormat="1" ht="12.75" customHeight="1" hidden="1">
      <c r="A151" s="233">
        <v>1</v>
      </c>
      <c r="B151" s="234" t="s">
        <v>212</v>
      </c>
      <c r="C151" s="235"/>
      <c r="D151" s="236"/>
      <c r="E151" s="236"/>
      <c r="F151" s="237"/>
      <c r="G151" s="237"/>
      <c r="H151" s="237"/>
      <c r="I151" s="237"/>
      <c r="J151" s="237"/>
      <c r="K151" s="13"/>
      <c r="L151" s="238"/>
      <c r="M151" s="237"/>
      <c r="N151" s="237"/>
      <c r="O151" s="237"/>
      <c r="P151" s="237"/>
      <c r="Q151" s="237"/>
      <c r="R151" s="13"/>
      <c r="S151" s="237"/>
      <c r="T151" s="5"/>
      <c r="U151" s="5"/>
    </row>
    <row r="152" spans="1:21" s="32" customFormat="1" ht="12.75" customHeight="1" hidden="1">
      <c r="A152" s="161">
        <f aca="true" t="shared" si="11" ref="A152:A186">A151+1</f>
        <v>2</v>
      </c>
      <c r="B152" s="239" t="s">
        <v>213</v>
      </c>
      <c r="C152" s="164" t="s">
        <v>214</v>
      </c>
      <c r="D152" s="165"/>
      <c r="E152" s="165"/>
      <c r="F152" s="190">
        <v>1972</v>
      </c>
      <c r="G152" s="190">
        <v>735</v>
      </c>
      <c r="H152" s="190">
        <v>592</v>
      </c>
      <c r="I152" s="190">
        <v>5</v>
      </c>
      <c r="J152" s="190">
        <f>SUM(F152:I152)</f>
        <v>3304</v>
      </c>
      <c r="K152" s="191"/>
      <c r="L152" s="191"/>
      <c r="M152" s="190"/>
      <c r="N152" s="190"/>
      <c r="O152" s="190"/>
      <c r="P152" s="190"/>
      <c r="Q152" s="190"/>
      <c r="R152" s="15"/>
      <c r="S152" s="190">
        <v>3304</v>
      </c>
      <c r="T152" s="5"/>
      <c r="U152" s="5"/>
    </row>
    <row r="153" spans="1:21" s="32" customFormat="1" ht="12.75" customHeight="1" hidden="1">
      <c r="A153" s="161">
        <f t="shared" si="11"/>
        <v>3</v>
      </c>
      <c r="B153" s="162"/>
      <c r="C153" s="162"/>
      <c r="D153" s="163"/>
      <c r="E153" s="187"/>
      <c r="F153" s="166">
        <v>1972</v>
      </c>
      <c r="G153" s="166">
        <v>735</v>
      </c>
      <c r="H153" s="166">
        <v>592</v>
      </c>
      <c r="I153" s="166">
        <v>5</v>
      </c>
      <c r="J153" s="166">
        <v>3304</v>
      </c>
      <c r="K153" s="18"/>
      <c r="L153" s="166"/>
      <c r="M153" s="166"/>
      <c r="N153" s="166"/>
      <c r="O153" s="166"/>
      <c r="P153" s="166"/>
      <c r="Q153" s="166"/>
      <c r="R153" s="18"/>
      <c r="S153" s="167">
        <v>3304</v>
      </c>
      <c r="T153" s="5"/>
      <c r="U153" s="5"/>
    </row>
    <row r="154" spans="1:21" s="32" customFormat="1" ht="6" customHeight="1" hidden="1">
      <c r="A154" s="161">
        <f t="shared" si="11"/>
        <v>4</v>
      </c>
      <c r="B154" s="168"/>
      <c r="C154" s="169"/>
      <c r="D154" s="170"/>
      <c r="E154" s="171" t="s">
        <v>215</v>
      </c>
      <c r="F154" s="25"/>
      <c r="G154" s="25"/>
      <c r="H154" s="172">
        <v>592</v>
      </c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31" t="s">
        <v>124</v>
      </c>
      <c r="T154" s="5"/>
      <c r="U154" s="5"/>
    </row>
    <row r="155" spans="1:21" s="32" customFormat="1" ht="18.75" customHeight="1" hidden="1">
      <c r="A155" s="161">
        <f t="shared" si="11"/>
        <v>5</v>
      </c>
      <c r="B155" s="168"/>
      <c r="C155" s="169"/>
      <c r="D155" s="170"/>
      <c r="E155" s="173" t="s">
        <v>216</v>
      </c>
      <c r="F155" s="25"/>
      <c r="G155" s="25"/>
      <c r="H155" s="174">
        <v>250</v>
      </c>
      <c r="I155" s="25"/>
      <c r="J155" s="28">
        <v>250</v>
      </c>
      <c r="K155" s="25"/>
      <c r="L155" s="25"/>
      <c r="M155" s="25"/>
      <c r="N155" s="25"/>
      <c r="O155" s="25"/>
      <c r="P155" s="25"/>
      <c r="Q155" s="25"/>
      <c r="R155" s="25"/>
      <c r="S155" s="31">
        <v>250</v>
      </c>
      <c r="T155" s="5"/>
      <c r="U155" s="5"/>
    </row>
    <row r="156" spans="1:21" s="32" customFormat="1" ht="13.5" customHeight="1" hidden="1">
      <c r="A156" s="161">
        <f t="shared" si="11"/>
        <v>6</v>
      </c>
      <c r="B156" s="168"/>
      <c r="C156" s="169"/>
      <c r="D156" s="170"/>
      <c r="E156" s="173" t="s">
        <v>217</v>
      </c>
      <c r="F156" s="28"/>
      <c r="G156" s="28"/>
      <c r="H156" s="174">
        <v>100</v>
      </c>
      <c r="I156" s="28"/>
      <c r="J156" s="28">
        <v>100</v>
      </c>
      <c r="K156" s="28"/>
      <c r="L156" s="28"/>
      <c r="M156" s="28"/>
      <c r="N156" s="28"/>
      <c r="O156" s="28"/>
      <c r="P156" s="28"/>
      <c r="Q156" s="25"/>
      <c r="R156" s="28"/>
      <c r="S156" s="31">
        <v>100</v>
      </c>
      <c r="T156" s="5"/>
      <c r="U156" s="5"/>
    </row>
    <row r="157" spans="1:21" s="32" customFormat="1" ht="13.5" customHeight="1" hidden="1">
      <c r="A157" s="161">
        <f t="shared" si="11"/>
        <v>7</v>
      </c>
      <c r="B157" s="168"/>
      <c r="C157" s="169"/>
      <c r="D157" s="170"/>
      <c r="E157" s="173" t="s">
        <v>218</v>
      </c>
      <c r="F157" s="28"/>
      <c r="G157" s="28"/>
      <c r="H157" s="174">
        <v>40</v>
      </c>
      <c r="I157" s="28"/>
      <c r="J157" s="28">
        <v>40</v>
      </c>
      <c r="K157" s="28"/>
      <c r="L157" s="28"/>
      <c r="M157" s="28"/>
      <c r="N157" s="28"/>
      <c r="O157" s="28"/>
      <c r="P157" s="28"/>
      <c r="Q157" s="25"/>
      <c r="R157" s="28"/>
      <c r="S157" s="31">
        <v>40</v>
      </c>
      <c r="T157" s="5"/>
      <c r="U157" s="5"/>
    </row>
    <row r="158" spans="1:21" s="32" customFormat="1" ht="13.5" customHeight="1" hidden="1">
      <c r="A158" s="161">
        <f t="shared" si="11"/>
        <v>8</v>
      </c>
      <c r="B158" s="168"/>
      <c r="C158" s="169"/>
      <c r="D158" s="170"/>
      <c r="E158" s="173" t="s">
        <v>219</v>
      </c>
      <c r="F158" s="28"/>
      <c r="G158" s="28"/>
      <c r="H158" s="174">
        <v>92</v>
      </c>
      <c r="I158" s="28"/>
      <c r="J158" s="28">
        <v>92</v>
      </c>
      <c r="K158" s="28"/>
      <c r="L158" s="28"/>
      <c r="M158" s="28"/>
      <c r="N158" s="28"/>
      <c r="O158" s="28"/>
      <c r="P158" s="28"/>
      <c r="Q158" s="25"/>
      <c r="R158" s="28"/>
      <c r="S158" s="31">
        <v>92</v>
      </c>
      <c r="T158" s="5"/>
      <c r="U158" s="5"/>
    </row>
    <row r="159" spans="1:19" ht="18.75" customHeight="1" hidden="1">
      <c r="A159" s="161">
        <f t="shared" si="11"/>
        <v>9</v>
      </c>
      <c r="B159" s="168"/>
      <c r="C159" s="169"/>
      <c r="D159" s="170" t="s">
        <v>17</v>
      </c>
      <c r="E159" s="171" t="s">
        <v>18</v>
      </c>
      <c r="F159" s="25">
        <v>1660</v>
      </c>
      <c r="G159" s="25">
        <v>580</v>
      </c>
      <c r="H159" s="172">
        <f>SUM(H160:H162)</f>
        <v>637</v>
      </c>
      <c r="I159" s="25"/>
      <c r="J159" s="25">
        <f aca="true" t="shared" si="12" ref="J159:J186">SUM(F159:I159)</f>
        <v>2877</v>
      </c>
      <c r="K159" s="25"/>
      <c r="L159" s="25"/>
      <c r="M159" s="25"/>
      <c r="N159" s="25"/>
      <c r="O159" s="25"/>
      <c r="P159" s="25">
        <f>SUM(P161:P163)</f>
        <v>85</v>
      </c>
      <c r="Q159" s="25">
        <f aca="true" t="shared" si="13" ref="Q159:Q186">SUM(L159:P159)</f>
        <v>85</v>
      </c>
      <c r="R159" s="25"/>
      <c r="S159" s="31">
        <f aca="true" t="shared" si="14" ref="S159:S186">J159+Q159</f>
        <v>2962</v>
      </c>
    </row>
    <row r="160" spans="1:19" ht="6" customHeight="1" hidden="1" thickBot="1">
      <c r="A160" s="161">
        <f t="shared" si="11"/>
        <v>10</v>
      </c>
      <c r="B160" s="168"/>
      <c r="C160" s="169"/>
      <c r="D160" s="170"/>
      <c r="E160" s="173" t="s">
        <v>13</v>
      </c>
      <c r="F160" s="25"/>
      <c r="G160" s="25"/>
      <c r="H160" s="174">
        <f>636-36-113+1</f>
        <v>488</v>
      </c>
      <c r="I160" s="25"/>
      <c r="J160" s="28">
        <f t="shared" si="12"/>
        <v>488</v>
      </c>
      <c r="K160" s="25"/>
      <c r="L160" s="25"/>
      <c r="M160" s="25"/>
      <c r="N160" s="25"/>
      <c r="O160" s="25"/>
      <c r="P160" s="25"/>
      <c r="Q160" s="25">
        <f t="shared" si="13"/>
        <v>0</v>
      </c>
      <c r="R160" s="25"/>
      <c r="S160" s="31">
        <f t="shared" si="14"/>
        <v>488</v>
      </c>
    </row>
    <row r="161" spans="1:19" ht="13.5" customHeight="1" hidden="1" thickBot="1">
      <c r="A161" s="161">
        <f t="shared" si="11"/>
        <v>11</v>
      </c>
      <c r="B161" s="168"/>
      <c r="C161" s="169"/>
      <c r="D161" s="170"/>
      <c r="E161" s="173" t="s">
        <v>14</v>
      </c>
      <c r="F161" s="28"/>
      <c r="G161" s="28"/>
      <c r="H161" s="174">
        <v>36</v>
      </c>
      <c r="I161" s="28"/>
      <c r="J161" s="28">
        <f t="shared" si="12"/>
        <v>36</v>
      </c>
      <c r="K161" s="28"/>
      <c r="L161" s="28"/>
      <c r="M161" s="28"/>
      <c r="N161" s="28"/>
      <c r="O161" s="28"/>
      <c r="P161" s="28"/>
      <c r="Q161" s="25">
        <f t="shared" si="13"/>
        <v>0</v>
      </c>
      <c r="R161" s="28"/>
      <c r="S161" s="31">
        <f t="shared" si="14"/>
        <v>36</v>
      </c>
    </row>
    <row r="162" spans="1:19" ht="15.75" customHeight="1" hidden="1">
      <c r="A162" s="161">
        <f t="shared" si="11"/>
        <v>12</v>
      </c>
      <c r="B162" s="168"/>
      <c r="C162" s="169"/>
      <c r="D162" s="170"/>
      <c r="E162" s="173" t="s">
        <v>15</v>
      </c>
      <c r="F162" s="28"/>
      <c r="G162" s="28"/>
      <c r="H162" s="174">
        <f>91+22</f>
        <v>113</v>
      </c>
      <c r="I162" s="28"/>
      <c r="J162" s="28">
        <f t="shared" si="12"/>
        <v>113</v>
      </c>
      <c r="K162" s="28"/>
      <c r="L162" s="28"/>
      <c r="M162" s="28"/>
      <c r="N162" s="28"/>
      <c r="O162" s="28"/>
      <c r="P162" s="28"/>
      <c r="Q162" s="25">
        <f t="shared" si="13"/>
        <v>0</v>
      </c>
      <c r="R162" s="28"/>
      <c r="S162" s="31">
        <f t="shared" si="14"/>
        <v>113</v>
      </c>
    </row>
    <row r="163" spans="1:19" ht="12.75" customHeight="1" hidden="1">
      <c r="A163" s="161">
        <f t="shared" si="11"/>
        <v>13</v>
      </c>
      <c r="B163" s="168"/>
      <c r="C163" s="169"/>
      <c r="D163" s="170"/>
      <c r="E163" s="173" t="s">
        <v>16</v>
      </c>
      <c r="F163" s="28"/>
      <c r="G163" s="28"/>
      <c r="H163" s="174"/>
      <c r="I163" s="28"/>
      <c r="J163" s="28">
        <f t="shared" si="12"/>
        <v>0</v>
      </c>
      <c r="K163" s="28"/>
      <c r="L163" s="28"/>
      <c r="M163" s="28"/>
      <c r="N163" s="28"/>
      <c r="O163" s="28"/>
      <c r="P163" s="28">
        <v>85</v>
      </c>
      <c r="Q163" s="25">
        <f t="shared" si="13"/>
        <v>85</v>
      </c>
      <c r="R163" s="28"/>
      <c r="S163" s="31">
        <f t="shared" si="14"/>
        <v>85</v>
      </c>
    </row>
    <row r="164" spans="1:19" ht="12.75" customHeight="1" hidden="1">
      <c r="A164" s="161">
        <f t="shared" si="11"/>
        <v>14</v>
      </c>
      <c r="B164" s="168"/>
      <c r="C164" s="169"/>
      <c r="D164" s="170" t="s">
        <v>19</v>
      </c>
      <c r="E164" s="171" t="s">
        <v>20</v>
      </c>
      <c r="F164" s="25">
        <v>2040</v>
      </c>
      <c r="G164" s="25">
        <v>710</v>
      </c>
      <c r="H164" s="172">
        <f>SUM(H165:H166)</f>
        <v>1195</v>
      </c>
      <c r="I164" s="25"/>
      <c r="J164" s="25">
        <f t="shared" si="12"/>
        <v>3945</v>
      </c>
      <c r="K164" s="25"/>
      <c r="L164" s="25"/>
      <c r="M164" s="25">
        <f>SUM(M165:M169)</f>
        <v>30</v>
      </c>
      <c r="N164" s="25"/>
      <c r="O164" s="25"/>
      <c r="P164" s="25">
        <f>SUM(P166:P169)</f>
        <v>200</v>
      </c>
      <c r="Q164" s="25">
        <f t="shared" si="13"/>
        <v>230</v>
      </c>
      <c r="R164" s="25"/>
      <c r="S164" s="31">
        <f t="shared" si="14"/>
        <v>4175</v>
      </c>
    </row>
    <row r="165" spans="1:19" ht="9.75" customHeight="1" hidden="1" thickBot="1">
      <c r="A165" s="161">
        <f t="shared" si="11"/>
        <v>15</v>
      </c>
      <c r="B165" s="168"/>
      <c r="C165" s="169"/>
      <c r="D165" s="170"/>
      <c r="E165" s="173" t="s">
        <v>13</v>
      </c>
      <c r="F165" s="25"/>
      <c r="G165" s="25"/>
      <c r="H165" s="174">
        <f>1195-44</f>
        <v>1151</v>
      </c>
      <c r="I165" s="25"/>
      <c r="J165" s="28">
        <f t="shared" si="12"/>
        <v>1151</v>
      </c>
      <c r="K165" s="25"/>
      <c r="L165" s="25"/>
      <c r="M165" s="25"/>
      <c r="N165" s="25"/>
      <c r="O165" s="25"/>
      <c r="P165" s="25"/>
      <c r="Q165" s="25">
        <f t="shared" si="13"/>
        <v>0</v>
      </c>
      <c r="R165" s="25"/>
      <c r="S165" s="31">
        <f t="shared" si="14"/>
        <v>1151</v>
      </c>
    </row>
    <row r="166" spans="1:19" ht="12.75" customHeight="1" hidden="1">
      <c r="A166" s="161">
        <f t="shared" si="11"/>
        <v>16</v>
      </c>
      <c r="B166" s="168"/>
      <c r="C166" s="169"/>
      <c r="D166" s="170"/>
      <c r="E166" s="173" t="s">
        <v>14</v>
      </c>
      <c r="F166" s="28"/>
      <c r="G166" s="28"/>
      <c r="H166" s="174">
        <v>44</v>
      </c>
      <c r="I166" s="28"/>
      <c r="J166" s="28">
        <f t="shared" si="12"/>
        <v>44</v>
      </c>
      <c r="K166" s="28"/>
      <c r="L166" s="28"/>
      <c r="M166" s="28"/>
      <c r="N166" s="28"/>
      <c r="O166" s="28"/>
      <c r="P166" s="175"/>
      <c r="Q166" s="25">
        <f t="shared" si="13"/>
        <v>0</v>
      </c>
      <c r="R166" s="28"/>
      <c r="S166" s="31">
        <f t="shared" si="14"/>
        <v>44</v>
      </c>
    </row>
    <row r="167" spans="1:19" ht="12.75" customHeight="1" hidden="1">
      <c r="A167" s="161">
        <f t="shared" si="11"/>
        <v>17</v>
      </c>
      <c r="B167" s="168"/>
      <c r="C167" s="169"/>
      <c r="D167" s="170"/>
      <c r="E167" s="173" t="s">
        <v>21</v>
      </c>
      <c r="F167" s="28"/>
      <c r="G167" s="28"/>
      <c r="H167" s="174"/>
      <c r="I167" s="28"/>
      <c r="J167" s="28">
        <f t="shared" si="12"/>
        <v>0</v>
      </c>
      <c r="K167" s="28"/>
      <c r="L167" s="28"/>
      <c r="M167" s="28"/>
      <c r="N167" s="28"/>
      <c r="O167" s="28"/>
      <c r="P167" s="175">
        <v>140</v>
      </c>
      <c r="Q167" s="25">
        <f t="shared" si="13"/>
        <v>140</v>
      </c>
      <c r="R167" s="28"/>
      <c r="S167" s="31">
        <f t="shared" si="14"/>
        <v>140</v>
      </c>
    </row>
    <row r="168" spans="1:19" ht="12.75" customHeight="1" hidden="1">
      <c r="A168" s="161">
        <f t="shared" si="11"/>
        <v>18</v>
      </c>
      <c r="B168" s="168"/>
      <c r="C168" s="169"/>
      <c r="D168" s="170"/>
      <c r="E168" s="173" t="s">
        <v>16</v>
      </c>
      <c r="F168" s="28"/>
      <c r="G168" s="28"/>
      <c r="H168" s="174"/>
      <c r="I168" s="28"/>
      <c r="J168" s="28">
        <f t="shared" si="12"/>
        <v>0</v>
      </c>
      <c r="K168" s="28"/>
      <c r="L168" s="28"/>
      <c r="M168" s="28"/>
      <c r="N168" s="28"/>
      <c r="O168" s="28"/>
      <c r="P168" s="175">
        <v>60</v>
      </c>
      <c r="Q168" s="25">
        <f t="shared" si="13"/>
        <v>60</v>
      </c>
      <c r="R168" s="28"/>
      <c r="S168" s="31">
        <f t="shared" si="14"/>
        <v>60</v>
      </c>
    </row>
    <row r="169" spans="1:19" ht="12.75" customHeight="1" hidden="1">
      <c r="A169" s="161">
        <f t="shared" si="11"/>
        <v>19</v>
      </c>
      <c r="B169" s="168"/>
      <c r="C169" s="169"/>
      <c r="D169" s="170"/>
      <c r="E169" s="173" t="s">
        <v>22</v>
      </c>
      <c r="F169" s="28"/>
      <c r="G169" s="28"/>
      <c r="H169" s="174"/>
      <c r="I169" s="28"/>
      <c r="J169" s="28">
        <f t="shared" si="12"/>
        <v>0</v>
      </c>
      <c r="K169" s="28"/>
      <c r="L169" s="28"/>
      <c r="M169" s="28">
        <v>30</v>
      </c>
      <c r="N169" s="28"/>
      <c r="O169" s="28"/>
      <c r="P169" s="175"/>
      <c r="Q169" s="25">
        <f t="shared" si="13"/>
        <v>30</v>
      </c>
      <c r="R169" s="28"/>
      <c r="S169" s="31">
        <f t="shared" si="14"/>
        <v>30</v>
      </c>
    </row>
    <row r="170" spans="1:19" ht="12.75" customHeight="1" hidden="1">
      <c r="A170" s="161">
        <f t="shared" si="11"/>
        <v>20</v>
      </c>
      <c r="B170" s="168"/>
      <c r="C170" s="169"/>
      <c r="D170" s="170" t="s">
        <v>23</v>
      </c>
      <c r="E170" s="171" t="s">
        <v>24</v>
      </c>
      <c r="F170" s="25">
        <v>1520</v>
      </c>
      <c r="G170" s="25">
        <v>530</v>
      </c>
      <c r="H170" s="172">
        <f>SUM(H171:H172)</f>
        <v>767</v>
      </c>
      <c r="I170" s="25"/>
      <c r="J170" s="25">
        <f t="shared" si="12"/>
        <v>2817</v>
      </c>
      <c r="K170" s="25"/>
      <c r="L170" s="25"/>
      <c r="M170" s="25"/>
      <c r="N170" s="25"/>
      <c r="O170" s="25"/>
      <c r="P170" s="176">
        <f>SUM(P172:P173)</f>
        <v>85</v>
      </c>
      <c r="Q170" s="25">
        <f t="shared" si="13"/>
        <v>85</v>
      </c>
      <c r="R170" s="25"/>
      <c r="S170" s="31">
        <f t="shared" si="14"/>
        <v>2902</v>
      </c>
    </row>
    <row r="171" spans="1:19" ht="12.75" customHeight="1" hidden="1">
      <c r="A171" s="161">
        <f t="shared" si="11"/>
        <v>21</v>
      </c>
      <c r="B171" s="168"/>
      <c r="C171" s="169"/>
      <c r="D171" s="170"/>
      <c r="E171" s="173" t="s">
        <v>13</v>
      </c>
      <c r="F171" s="25"/>
      <c r="G171" s="25"/>
      <c r="H171" s="174">
        <f>766-36+1</f>
        <v>731</v>
      </c>
      <c r="I171" s="25"/>
      <c r="J171" s="28">
        <f t="shared" si="12"/>
        <v>731</v>
      </c>
      <c r="K171" s="25"/>
      <c r="L171" s="25"/>
      <c r="M171" s="25"/>
      <c r="N171" s="25"/>
      <c r="O171" s="25"/>
      <c r="P171" s="176"/>
      <c r="Q171" s="25">
        <f t="shared" si="13"/>
        <v>0</v>
      </c>
      <c r="R171" s="25"/>
      <c r="S171" s="31">
        <f t="shared" si="14"/>
        <v>731</v>
      </c>
    </row>
    <row r="172" spans="1:19" ht="12.75" customHeight="1" hidden="1">
      <c r="A172" s="161">
        <f t="shared" si="11"/>
        <v>22</v>
      </c>
      <c r="B172" s="168"/>
      <c r="C172" s="169"/>
      <c r="D172" s="170"/>
      <c r="E172" s="173" t="s">
        <v>14</v>
      </c>
      <c r="F172" s="28"/>
      <c r="G172" s="28"/>
      <c r="H172" s="174">
        <v>36</v>
      </c>
      <c r="I172" s="28"/>
      <c r="J172" s="28">
        <f t="shared" si="12"/>
        <v>36</v>
      </c>
      <c r="K172" s="28"/>
      <c r="L172" s="28"/>
      <c r="M172" s="28"/>
      <c r="N172" s="28"/>
      <c r="O172" s="28"/>
      <c r="P172" s="175"/>
      <c r="Q172" s="28">
        <f t="shared" si="13"/>
        <v>0</v>
      </c>
      <c r="R172" s="28"/>
      <c r="S172" s="31">
        <f t="shared" si="14"/>
        <v>36</v>
      </c>
    </row>
    <row r="173" spans="1:19" ht="12.75" customHeight="1" hidden="1">
      <c r="A173" s="161">
        <f t="shared" si="11"/>
        <v>23</v>
      </c>
      <c r="B173" s="168"/>
      <c r="C173" s="169"/>
      <c r="D173" s="170"/>
      <c r="E173" s="173" t="s">
        <v>16</v>
      </c>
      <c r="F173" s="28"/>
      <c r="G173" s="28"/>
      <c r="H173" s="174"/>
      <c r="I173" s="28"/>
      <c r="J173" s="28">
        <f t="shared" si="12"/>
        <v>0</v>
      </c>
      <c r="K173" s="28"/>
      <c r="L173" s="28"/>
      <c r="M173" s="28"/>
      <c r="N173" s="28"/>
      <c r="O173" s="28"/>
      <c r="P173" s="175">
        <v>85</v>
      </c>
      <c r="Q173" s="28">
        <f t="shared" si="13"/>
        <v>85</v>
      </c>
      <c r="R173" s="28"/>
      <c r="S173" s="31">
        <f t="shared" si="14"/>
        <v>85</v>
      </c>
    </row>
    <row r="174" spans="1:19" ht="12.75" customHeight="1" hidden="1">
      <c r="A174" s="161">
        <f t="shared" si="11"/>
        <v>24</v>
      </c>
      <c r="B174" s="168"/>
      <c r="C174" s="169"/>
      <c r="D174" s="170" t="s">
        <v>25</v>
      </c>
      <c r="E174" s="171" t="s">
        <v>26</v>
      </c>
      <c r="F174" s="25">
        <v>2130</v>
      </c>
      <c r="G174" s="25">
        <v>750</v>
      </c>
      <c r="H174" s="172">
        <f>1005+H176</f>
        <v>1050</v>
      </c>
      <c r="I174" s="25"/>
      <c r="J174" s="25">
        <f t="shared" si="12"/>
        <v>3930</v>
      </c>
      <c r="K174" s="25"/>
      <c r="L174" s="25"/>
      <c r="M174" s="25"/>
      <c r="N174" s="25"/>
      <c r="O174" s="25"/>
      <c r="P174" s="176">
        <f>SUM(P176:P177)</f>
        <v>60</v>
      </c>
      <c r="Q174" s="28">
        <f t="shared" si="13"/>
        <v>60</v>
      </c>
      <c r="R174" s="25"/>
      <c r="S174" s="31">
        <f t="shared" si="14"/>
        <v>3990</v>
      </c>
    </row>
    <row r="175" spans="1:19" ht="12.75" customHeight="1" hidden="1">
      <c r="A175" s="161">
        <f t="shared" si="11"/>
        <v>25</v>
      </c>
      <c r="B175" s="168"/>
      <c r="C175" s="169"/>
      <c r="D175" s="170"/>
      <c r="E175" s="173" t="s">
        <v>13</v>
      </c>
      <c r="F175" s="25"/>
      <c r="G175" s="25"/>
      <c r="H175" s="174">
        <f>1050-45</f>
        <v>1005</v>
      </c>
      <c r="I175" s="25"/>
      <c r="J175" s="28">
        <f t="shared" si="12"/>
        <v>1005</v>
      </c>
      <c r="K175" s="25"/>
      <c r="L175" s="25"/>
      <c r="M175" s="25"/>
      <c r="N175" s="25"/>
      <c r="O175" s="25"/>
      <c r="P175" s="176"/>
      <c r="Q175" s="28">
        <f t="shared" si="13"/>
        <v>0</v>
      </c>
      <c r="R175" s="25"/>
      <c r="S175" s="31">
        <f t="shared" si="14"/>
        <v>1005</v>
      </c>
    </row>
    <row r="176" spans="1:19" ht="12.75" customHeight="1" hidden="1">
      <c r="A176" s="161">
        <f t="shared" si="11"/>
        <v>26</v>
      </c>
      <c r="B176" s="168"/>
      <c r="C176" s="169"/>
      <c r="D176" s="170"/>
      <c r="E176" s="173" t="s">
        <v>14</v>
      </c>
      <c r="F176" s="28"/>
      <c r="G176" s="28"/>
      <c r="H176" s="174">
        <v>45</v>
      </c>
      <c r="I176" s="28"/>
      <c r="J176" s="28">
        <f t="shared" si="12"/>
        <v>45</v>
      </c>
      <c r="K176" s="28"/>
      <c r="L176" s="28"/>
      <c r="M176" s="28"/>
      <c r="N176" s="28"/>
      <c r="O176" s="28"/>
      <c r="P176" s="175"/>
      <c r="Q176" s="28">
        <f t="shared" si="13"/>
        <v>0</v>
      </c>
      <c r="R176" s="28"/>
      <c r="S176" s="31">
        <f t="shared" si="14"/>
        <v>45</v>
      </c>
    </row>
    <row r="177" spans="1:19" ht="12.75" customHeight="1" hidden="1">
      <c r="A177" s="161">
        <f t="shared" si="11"/>
        <v>27</v>
      </c>
      <c r="B177" s="168"/>
      <c r="C177" s="169"/>
      <c r="D177" s="170"/>
      <c r="E177" s="173" t="s">
        <v>16</v>
      </c>
      <c r="F177" s="28"/>
      <c r="G177" s="28"/>
      <c r="H177" s="174"/>
      <c r="I177" s="28"/>
      <c r="J177" s="28">
        <f t="shared" si="12"/>
        <v>0</v>
      </c>
      <c r="K177" s="28"/>
      <c r="L177" s="28"/>
      <c r="M177" s="28"/>
      <c r="N177" s="28"/>
      <c r="O177" s="28"/>
      <c r="P177" s="175">
        <v>60</v>
      </c>
      <c r="Q177" s="28">
        <f t="shared" si="13"/>
        <v>60</v>
      </c>
      <c r="R177" s="28"/>
      <c r="S177" s="31">
        <f t="shared" si="14"/>
        <v>60</v>
      </c>
    </row>
    <row r="178" spans="1:19" ht="12.75" customHeight="1" hidden="1">
      <c r="A178" s="161">
        <f t="shared" si="11"/>
        <v>28</v>
      </c>
      <c r="B178" s="168"/>
      <c r="C178" s="169"/>
      <c r="D178" s="170" t="s">
        <v>27</v>
      </c>
      <c r="E178" s="171" t="s">
        <v>28</v>
      </c>
      <c r="F178" s="25">
        <v>2110</v>
      </c>
      <c r="G178" s="25">
        <v>740</v>
      </c>
      <c r="H178" s="172">
        <f>770+H180+1</f>
        <v>815</v>
      </c>
      <c r="I178" s="25"/>
      <c r="J178" s="25">
        <f t="shared" si="12"/>
        <v>3665</v>
      </c>
      <c r="K178" s="25"/>
      <c r="L178" s="25"/>
      <c r="M178" s="25">
        <f>SUM(M179:M182)</f>
        <v>30</v>
      </c>
      <c r="N178" s="25"/>
      <c r="O178" s="25"/>
      <c r="P178" s="176">
        <f>SUM(P180:P182)</f>
        <v>100</v>
      </c>
      <c r="Q178" s="28">
        <f t="shared" si="13"/>
        <v>130</v>
      </c>
      <c r="R178" s="25"/>
      <c r="S178" s="31">
        <f t="shared" si="14"/>
        <v>3795</v>
      </c>
    </row>
    <row r="179" spans="1:19" ht="12.75" customHeight="1" hidden="1">
      <c r="A179" s="161">
        <f t="shared" si="11"/>
        <v>29</v>
      </c>
      <c r="B179" s="168"/>
      <c r="C179" s="169"/>
      <c r="D179" s="170"/>
      <c r="E179" s="173" t="s">
        <v>13</v>
      </c>
      <c r="F179" s="25"/>
      <c r="G179" s="25"/>
      <c r="H179" s="174">
        <f>815-44</f>
        <v>771</v>
      </c>
      <c r="I179" s="25"/>
      <c r="J179" s="28">
        <f t="shared" si="12"/>
        <v>771</v>
      </c>
      <c r="K179" s="25"/>
      <c r="L179" s="25"/>
      <c r="M179" s="25"/>
      <c r="N179" s="25"/>
      <c r="O179" s="25"/>
      <c r="P179" s="176"/>
      <c r="Q179" s="28">
        <f t="shared" si="13"/>
        <v>0</v>
      </c>
      <c r="R179" s="25"/>
      <c r="S179" s="31">
        <f t="shared" si="14"/>
        <v>771</v>
      </c>
    </row>
    <row r="180" spans="1:19" ht="12.75" customHeight="1" hidden="1">
      <c r="A180" s="161">
        <f t="shared" si="11"/>
        <v>30</v>
      </c>
      <c r="B180" s="168"/>
      <c r="C180" s="169"/>
      <c r="D180" s="170"/>
      <c r="E180" s="173" t="s">
        <v>14</v>
      </c>
      <c r="F180" s="28"/>
      <c r="G180" s="28"/>
      <c r="H180" s="174">
        <v>44</v>
      </c>
      <c r="I180" s="28"/>
      <c r="J180" s="28">
        <f t="shared" si="12"/>
        <v>44</v>
      </c>
      <c r="K180" s="28"/>
      <c r="L180" s="28"/>
      <c r="M180" s="28"/>
      <c r="N180" s="28"/>
      <c r="O180" s="28"/>
      <c r="P180" s="175"/>
      <c r="Q180" s="28">
        <f t="shared" si="13"/>
        <v>0</v>
      </c>
      <c r="R180" s="28"/>
      <c r="S180" s="31">
        <f t="shared" si="14"/>
        <v>44</v>
      </c>
    </row>
    <row r="181" spans="1:19" ht="12.75" customHeight="1" hidden="1">
      <c r="A181" s="161">
        <f t="shared" si="11"/>
        <v>31</v>
      </c>
      <c r="B181" s="168"/>
      <c r="C181" s="169"/>
      <c r="D181" s="170"/>
      <c r="E181" s="173" t="s">
        <v>16</v>
      </c>
      <c r="F181" s="28"/>
      <c r="G181" s="28"/>
      <c r="H181" s="174"/>
      <c r="I181" s="28"/>
      <c r="J181" s="28">
        <f t="shared" si="12"/>
        <v>0</v>
      </c>
      <c r="K181" s="28"/>
      <c r="L181" s="28"/>
      <c r="M181" s="28"/>
      <c r="N181" s="28"/>
      <c r="O181" s="28"/>
      <c r="P181" s="175">
        <v>100</v>
      </c>
      <c r="Q181" s="28">
        <f t="shared" si="13"/>
        <v>100</v>
      </c>
      <c r="R181" s="28"/>
      <c r="S181" s="31">
        <f t="shared" si="14"/>
        <v>100</v>
      </c>
    </row>
    <row r="182" spans="1:19" ht="12.75" customHeight="1" hidden="1">
      <c r="A182" s="161">
        <f t="shared" si="11"/>
        <v>32</v>
      </c>
      <c r="B182" s="168"/>
      <c r="C182" s="169"/>
      <c r="D182" s="170"/>
      <c r="E182" s="173" t="s">
        <v>22</v>
      </c>
      <c r="F182" s="28"/>
      <c r="G182" s="28"/>
      <c r="H182" s="174"/>
      <c r="I182" s="28"/>
      <c r="J182" s="28">
        <f t="shared" si="12"/>
        <v>0</v>
      </c>
      <c r="K182" s="28"/>
      <c r="L182" s="28"/>
      <c r="M182" s="28">
        <v>30</v>
      </c>
      <c r="N182" s="28"/>
      <c r="O182" s="28"/>
      <c r="P182" s="175"/>
      <c r="Q182" s="28">
        <f t="shared" si="13"/>
        <v>30</v>
      </c>
      <c r="R182" s="28"/>
      <c r="S182" s="31">
        <f t="shared" si="14"/>
        <v>30</v>
      </c>
    </row>
    <row r="183" spans="1:19" ht="12.75" customHeight="1" hidden="1">
      <c r="A183" s="161">
        <f t="shared" si="11"/>
        <v>33</v>
      </c>
      <c r="B183" s="168"/>
      <c r="C183" s="169"/>
      <c r="D183" s="170" t="s">
        <v>29</v>
      </c>
      <c r="E183" s="171" t="s">
        <v>30</v>
      </c>
      <c r="F183" s="25">
        <v>2460</v>
      </c>
      <c r="G183" s="25">
        <v>860</v>
      </c>
      <c r="H183" s="172">
        <f>SUM(H184:H185)</f>
        <v>1535</v>
      </c>
      <c r="I183" s="25"/>
      <c r="J183" s="25">
        <f t="shared" si="12"/>
        <v>4855</v>
      </c>
      <c r="K183" s="25"/>
      <c r="L183" s="25"/>
      <c r="M183" s="25"/>
      <c r="N183" s="25"/>
      <c r="O183" s="25"/>
      <c r="P183" s="176">
        <f>SUM(P185:P186)</f>
        <v>115</v>
      </c>
      <c r="Q183" s="28">
        <f t="shared" si="13"/>
        <v>115</v>
      </c>
      <c r="R183" s="25"/>
      <c r="S183" s="31">
        <f t="shared" si="14"/>
        <v>4970</v>
      </c>
    </row>
    <row r="184" spans="1:19" ht="12.75" customHeight="1" hidden="1">
      <c r="A184" s="161">
        <f t="shared" si="11"/>
        <v>34</v>
      </c>
      <c r="B184" s="168"/>
      <c r="C184" s="169"/>
      <c r="D184" s="170"/>
      <c r="E184" s="173" t="s">
        <v>13</v>
      </c>
      <c r="F184" s="25"/>
      <c r="G184" s="25"/>
      <c r="H184" s="174">
        <f>1534-53+1</f>
        <v>1482</v>
      </c>
      <c r="I184" s="25"/>
      <c r="J184" s="28">
        <f t="shared" si="12"/>
        <v>1482</v>
      </c>
      <c r="K184" s="25"/>
      <c r="L184" s="25"/>
      <c r="M184" s="25"/>
      <c r="N184" s="25"/>
      <c r="O184" s="25"/>
      <c r="P184" s="176"/>
      <c r="Q184" s="28">
        <f t="shared" si="13"/>
        <v>0</v>
      </c>
      <c r="R184" s="25"/>
      <c r="S184" s="31">
        <f t="shared" si="14"/>
        <v>1482</v>
      </c>
    </row>
    <row r="185" spans="1:19" ht="12.75" customHeight="1" hidden="1">
      <c r="A185" s="161">
        <f t="shared" si="11"/>
        <v>35</v>
      </c>
      <c r="B185" s="168"/>
      <c r="C185" s="169"/>
      <c r="D185" s="170"/>
      <c r="E185" s="173" t="s">
        <v>14</v>
      </c>
      <c r="F185" s="28"/>
      <c r="G185" s="28"/>
      <c r="H185" s="174">
        <v>53</v>
      </c>
      <c r="I185" s="28"/>
      <c r="J185" s="28">
        <f t="shared" si="12"/>
        <v>53</v>
      </c>
      <c r="K185" s="28"/>
      <c r="L185" s="28"/>
      <c r="M185" s="28"/>
      <c r="N185" s="28"/>
      <c r="O185" s="28"/>
      <c r="P185" s="28"/>
      <c r="Q185" s="28">
        <f t="shared" si="13"/>
        <v>0</v>
      </c>
      <c r="R185" s="28"/>
      <c r="S185" s="31">
        <f t="shared" si="14"/>
        <v>53</v>
      </c>
    </row>
    <row r="186" spans="1:19" ht="12.75" customHeight="1" hidden="1">
      <c r="A186" s="161">
        <f t="shared" si="11"/>
        <v>36</v>
      </c>
      <c r="B186" s="168"/>
      <c r="C186" s="169"/>
      <c r="D186" s="170"/>
      <c r="E186" s="173" t="s">
        <v>16</v>
      </c>
      <c r="F186" s="28"/>
      <c r="G186" s="28"/>
      <c r="H186" s="174"/>
      <c r="I186" s="28"/>
      <c r="J186" s="28">
        <f t="shared" si="12"/>
        <v>0</v>
      </c>
      <c r="K186" s="28"/>
      <c r="L186" s="28"/>
      <c r="M186" s="28"/>
      <c r="N186" s="28"/>
      <c r="O186" s="28"/>
      <c r="P186" s="28">
        <v>115</v>
      </c>
      <c r="Q186" s="28">
        <f t="shared" si="13"/>
        <v>115</v>
      </c>
      <c r="R186" s="28"/>
      <c r="S186" s="31">
        <f t="shared" si="14"/>
        <v>115</v>
      </c>
    </row>
    <row r="187" spans="1:19" ht="12.75" customHeight="1" hidden="1">
      <c r="A187" s="161"/>
      <c r="B187" s="168"/>
      <c r="C187" s="169"/>
      <c r="D187" s="170"/>
      <c r="E187" s="173"/>
      <c r="F187" s="28"/>
      <c r="G187" s="28"/>
      <c r="H187" s="174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31"/>
    </row>
    <row r="188" spans="1:19" ht="12.75" customHeight="1" hidden="1">
      <c r="A188" s="161"/>
      <c r="B188" s="168"/>
      <c r="C188" s="169"/>
      <c r="D188" s="170"/>
      <c r="E188" s="173"/>
      <c r="F188" s="28"/>
      <c r="G188" s="28"/>
      <c r="H188" s="174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31"/>
    </row>
    <row r="189" spans="1:19" ht="12.75" customHeight="1" hidden="1">
      <c r="A189" s="161"/>
      <c r="B189" s="168"/>
      <c r="C189" s="169"/>
      <c r="D189" s="170"/>
      <c r="E189" s="173"/>
      <c r="F189" s="28"/>
      <c r="G189" s="28"/>
      <c r="H189" s="174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31"/>
    </row>
    <row r="190" spans="1:19" ht="12.75" customHeight="1" hidden="1">
      <c r="A190" s="161"/>
      <c r="B190" s="168"/>
      <c r="C190" s="169"/>
      <c r="D190" s="170"/>
      <c r="E190" s="173"/>
      <c r="F190" s="28"/>
      <c r="G190" s="28"/>
      <c r="H190" s="174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31"/>
    </row>
    <row r="191" spans="1:19" ht="12.75" customHeight="1" hidden="1">
      <c r="A191" s="161"/>
      <c r="B191" s="177" t="s">
        <v>0</v>
      </c>
      <c r="C191" s="169"/>
      <c r="D191" s="170"/>
      <c r="E191" s="173"/>
      <c r="F191" s="28"/>
      <c r="G191" s="28"/>
      <c r="H191" s="174"/>
      <c r="I191" s="28"/>
      <c r="J191" s="33"/>
      <c r="K191" s="33"/>
      <c r="L191" s="28"/>
      <c r="M191" s="28"/>
      <c r="N191" s="28"/>
      <c r="O191" s="33"/>
      <c r="P191" s="33"/>
      <c r="Q191" s="33"/>
      <c r="R191" s="33"/>
      <c r="S191" s="34"/>
    </row>
    <row r="192" spans="1:19" ht="12.75" customHeight="1" hidden="1">
      <c r="A192" s="161"/>
      <c r="B192" s="168"/>
      <c r="C192" s="169"/>
      <c r="D192" s="170"/>
      <c r="E192" s="173"/>
      <c r="F192" s="28"/>
      <c r="G192" s="28"/>
      <c r="H192" s="174"/>
      <c r="I192" s="28"/>
      <c r="J192" s="33"/>
      <c r="K192" s="33"/>
      <c r="L192" s="28"/>
      <c r="M192" s="28"/>
      <c r="N192" s="28"/>
      <c r="O192" s="33"/>
      <c r="P192" s="33"/>
      <c r="Q192" s="33"/>
      <c r="R192" s="33"/>
      <c r="S192" s="34"/>
    </row>
    <row r="193" spans="1:19" ht="12.75" customHeight="1" hidden="1">
      <c r="A193" s="518" t="s">
        <v>1</v>
      </c>
      <c r="B193" s="518"/>
      <c r="C193" s="518"/>
      <c r="D193" s="518"/>
      <c r="E193" s="518"/>
      <c r="F193" s="518"/>
      <c r="G193" s="518"/>
      <c r="H193" s="518"/>
      <c r="I193" s="518"/>
      <c r="J193" s="518"/>
      <c r="K193" s="518"/>
      <c r="L193" s="178"/>
      <c r="M193" s="178"/>
      <c r="N193" s="178"/>
      <c r="O193" s="178"/>
      <c r="P193" s="178"/>
      <c r="Q193" s="178"/>
      <c r="R193" s="9"/>
      <c r="S193" s="515" t="s">
        <v>1</v>
      </c>
    </row>
    <row r="194" spans="1:19" ht="12.75" customHeight="1" hidden="1">
      <c r="A194" s="179"/>
      <c r="B194" s="180"/>
      <c r="C194" s="181"/>
      <c r="D194" s="182"/>
      <c r="E194" s="183"/>
      <c r="F194" s="516" t="s">
        <v>2</v>
      </c>
      <c r="G194" s="516"/>
      <c r="H194" s="516"/>
      <c r="I194" s="516"/>
      <c r="J194" s="516"/>
      <c r="K194" s="10"/>
      <c r="L194" s="516" t="s">
        <v>3</v>
      </c>
      <c r="M194" s="516"/>
      <c r="N194" s="516"/>
      <c r="O194" s="516"/>
      <c r="P194" s="516"/>
      <c r="Q194" s="516"/>
      <c r="R194" s="10"/>
      <c r="S194" s="515"/>
    </row>
    <row r="195" spans="1:19" ht="12.75" customHeight="1" hidden="1">
      <c r="A195" s="179"/>
      <c r="B195" s="184" t="s">
        <v>4</v>
      </c>
      <c r="C195" s="182" t="s">
        <v>5</v>
      </c>
      <c r="D195" s="517" t="s">
        <v>6</v>
      </c>
      <c r="E195" s="517"/>
      <c r="F195" s="517"/>
      <c r="G195" s="517"/>
      <c r="H195" s="517"/>
      <c r="I195" s="517"/>
      <c r="J195" s="517"/>
      <c r="K195" s="11"/>
      <c r="L195" s="517"/>
      <c r="M195" s="517"/>
      <c r="N195" s="517"/>
      <c r="O195" s="517"/>
      <c r="P195" s="517"/>
      <c r="Q195" s="517"/>
      <c r="R195" s="11"/>
      <c r="S195" s="515"/>
    </row>
    <row r="196" spans="1:19" ht="12.75" customHeight="1" hidden="1">
      <c r="A196" s="179"/>
      <c r="B196" s="184" t="s">
        <v>7</v>
      </c>
      <c r="C196" s="182" t="s">
        <v>8</v>
      </c>
      <c r="D196" s="182"/>
      <c r="E196" s="183" t="s">
        <v>9</v>
      </c>
      <c r="F196" s="509">
        <v>610</v>
      </c>
      <c r="G196" s="509">
        <v>620</v>
      </c>
      <c r="H196" s="509">
        <v>630</v>
      </c>
      <c r="I196" s="509">
        <v>640</v>
      </c>
      <c r="J196" s="509" t="s">
        <v>10</v>
      </c>
      <c r="K196" s="12"/>
      <c r="L196" s="509">
        <v>711</v>
      </c>
      <c r="M196" s="509">
        <v>713</v>
      </c>
      <c r="N196" s="509">
        <v>714</v>
      </c>
      <c r="O196" s="509">
        <v>716</v>
      </c>
      <c r="P196" s="509">
        <v>717</v>
      </c>
      <c r="Q196" s="509" t="s">
        <v>10</v>
      </c>
      <c r="R196" s="12"/>
      <c r="S196" s="515"/>
    </row>
    <row r="197" spans="1:19" ht="12.75" customHeight="1" hidden="1">
      <c r="A197" s="179"/>
      <c r="B197" s="184"/>
      <c r="C197" s="182"/>
      <c r="D197" s="182"/>
      <c r="E197" s="183"/>
      <c r="F197" s="509"/>
      <c r="G197" s="509"/>
      <c r="H197" s="509"/>
      <c r="I197" s="509"/>
      <c r="J197" s="509"/>
      <c r="K197" s="12"/>
      <c r="L197" s="509"/>
      <c r="M197" s="509"/>
      <c r="N197" s="509"/>
      <c r="O197" s="509"/>
      <c r="P197" s="509"/>
      <c r="Q197" s="509"/>
      <c r="R197" s="12"/>
      <c r="S197" s="515"/>
    </row>
    <row r="198" spans="1:19" ht="12.75" customHeight="1" hidden="1">
      <c r="A198" s="161">
        <f>A186+1</f>
        <v>37</v>
      </c>
      <c r="B198" s="168"/>
      <c r="C198" s="169"/>
      <c r="D198" s="170" t="s">
        <v>31</v>
      </c>
      <c r="E198" s="171" t="s">
        <v>32</v>
      </c>
      <c r="F198" s="25">
        <v>3075</v>
      </c>
      <c r="G198" s="25">
        <v>1075</v>
      </c>
      <c r="H198" s="172">
        <f>SUM(H199:H200)</f>
        <v>1554</v>
      </c>
      <c r="I198" s="25"/>
      <c r="J198" s="25">
        <f aca="true" t="shared" si="15" ref="J198:J231">SUM(F198:I198)</f>
        <v>5704</v>
      </c>
      <c r="K198" s="25"/>
      <c r="L198" s="25"/>
      <c r="M198" s="25">
        <f>SUM(M199:M203)</f>
        <v>30</v>
      </c>
      <c r="N198" s="25"/>
      <c r="O198" s="25"/>
      <c r="P198" s="25">
        <f>SUM(P200:P203)</f>
        <v>600</v>
      </c>
      <c r="Q198" s="25">
        <f aca="true" t="shared" si="16" ref="Q198:Q204">SUM(L198:P198)</f>
        <v>630</v>
      </c>
      <c r="R198" s="25"/>
      <c r="S198" s="31">
        <f aca="true" t="shared" si="17" ref="S198:S231">J198+Q198</f>
        <v>6334</v>
      </c>
    </row>
    <row r="199" spans="1:19" ht="12.75" customHeight="1" hidden="1">
      <c r="A199" s="161">
        <f aca="true" t="shared" si="18" ref="A199:A231">A198+1</f>
        <v>38</v>
      </c>
      <c r="B199" s="168"/>
      <c r="C199" s="169"/>
      <c r="D199" s="170"/>
      <c r="E199" s="173" t="s">
        <v>13</v>
      </c>
      <c r="F199" s="25"/>
      <c r="G199" s="25"/>
      <c r="H199" s="174">
        <f>1554-68</f>
        <v>1486</v>
      </c>
      <c r="I199" s="25"/>
      <c r="J199" s="28">
        <f t="shared" si="15"/>
        <v>1486</v>
      </c>
      <c r="K199" s="25"/>
      <c r="L199" s="25"/>
      <c r="M199" s="25"/>
      <c r="N199" s="25"/>
      <c r="O199" s="25"/>
      <c r="P199" s="25"/>
      <c r="Q199" s="28">
        <f t="shared" si="16"/>
        <v>0</v>
      </c>
      <c r="R199" s="25"/>
      <c r="S199" s="31">
        <f t="shared" si="17"/>
        <v>1486</v>
      </c>
    </row>
    <row r="200" spans="1:19" ht="12.75" customHeight="1" hidden="1">
      <c r="A200" s="161">
        <f t="shared" si="18"/>
        <v>39</v>
      </c>
      <c r="B200" s="168"/>
      <c r="C200" s="169"/>
      <c r="D200" s="170"/>
      <c r="E200" s="173" t="s">
        <v>14</v>
      </c>
      <c r="F200" s="28"/>
      <c r="G200" s="28"/>
      <c r="H200" s="174">
        <v>68</v>
      </c>
      <c r="I200" s="28"/>
      <c r="J200" s="28">
        <f t="shared" si="15"/>
        <v>68</v>
      </c>
      <c r="K200" s="28"/>
      <c r="L200" s="28"/>
      <c r="M200" s="28"/>
      <c r="N200" s="28"/>
      <c r="O200" s="28"/>
      <c r="P200" s="28"/>
      <c r="Q200" s="28">
        <f t="shared" si="16"/>
        <v>0</v>
      </c>
      <c r="R200" s="28"/>
      <c r="S200" s="31">
        <f t="shared" si="17"/>
        <v>68</v>
      </c>
    </row>
    <row r="201" spans="1:19" ht="12.75" customHeight="1" hidden="1">
      <c r="A201" s="161">
        <f t="shared" si="18"/>
        <v>40</v>
      </c>
      <c r="B201" s="168"/>
      <c r="C201" s="169"/>
      <c r="D201" s="170"/>
      <c r="E201" s="173" t="s">
        <v>21</v>
      </c>
      <c r="F201" s="28"/>
      <c r="G201" s="28"/>
      <c r="H201" s="174"/>
      <c r="I201" s="28"/>
      <c r="J201" s="28">
        <f t="shared" si="15"/>
        <v>0</v>
      </c>
      <c r="K201" s="28"/>
      <c r="L201" s="28"/>
      <c r="M201" s="28"/>
      <c r="N201" s="28"/>
      <c r="O201" s="28"/>
      <c r="P201" s="28">
        <v>500</v>
      </c>
      <c r="Q201" s="28">
        <f t="shared" si="16"/>
        <v>500</v>
      </c>
      <c r="R201" s="28"/>
      <c r="S201" s="31">
        <f t="shared" si="17"/>
        <v>500</v>
      </c>
    </row>
    <row r="202" spans="1:19" ht="12.75" customHeight="1" hidden="1">
      <c r="A202" s="161">
        <f t="shared" si="18"/>
        <v>41</v>
      </c>
      <c r="B202" s="168"/>
      <c r="C202" s="169"/>
      <c r="D202" s="170"/>
      <c r="E202" s="173" t="s">
        <v>16</v>
      </c>
      <c r="F202" s="28"/>
      <c r="G202" s="28"/>
      <c r="H202" s="174"/>
      <c r="I202" s="28"/>
      <c r="J202" s="28">
        <f t="shared" si="15"/>
        <v>0</v>
      </c>
      <c r="K202" s="28"/>
      <c r="L202" s="28"/>
      <c r="M202" s="28"/>
      <c r="N202" s="28"/>
      <c r="O202" s="28"/>
      <c r="P202" s="28">
        <v>100</v>
      </c>
      <c r="Q202" s="28">
        <f t="shared" si="16"/>
        <v>100</v>
      </c>
      <c r="R202" s="28"/>
      <c r="S202" s="31">
        <f t="shared" si="17"/>
        <v>100</v>
      </c>
    </row>
    <row r="203" spans="1:19" ht="13.5" customHeight="1" hidden="1" thickBot="1">
      <c r="A203" s="161">
        <f t="shared" si="18"/>
        <v>42</v>
      </c>
      <c r="B203" s="168"/>
      <c r="C203" s="169"/>
      <c r="D203" s="170"/>
      <c r="E203" s="173" t="s">
        <v>22</v>
      </c>
      <c r="F203" s="28"/>
      <c r="G203" s="28"/>
      <c r="H203" s="174"/>
      <c r="I203" s="28"/>
      <c r="J203" s="28">
        <f t="shared" si="15"/>
        <v>0</v>
      </c>
      <c r="K203" s="28"/>
      <c r="L203" s="28"/>
      <c r="M203" s="28">
        <v>30</v>
      </c>
      <c r="N203" s="28"/>
      <c r="O203" s="28"/>
      <c r="P203" s="175"/>
      <c r="Q203" s="28">
        <f t="shared" si="16"/>
        <v>30</v>
      </c>
      <c r="R203" s="28"/>
      <c r="S203" s="31">
        <f t="shared" si="17"/>
        <v>30</v>
      </c>
    </row>
    <row r="204" spans="1:21" s="32" customFormat="1" ht="12.75" customHeight="1" hidden="1">
      <c r="A204" s="161">
        <f t="shared" si="18"/>
        <v>43</v>
      </c>
      <c r="B204" s="168"/>
      <c r="C204" s="169"/>
      <c r="D204" s="170" t="s">
        <v>33</v>
      </c>
      <c r="E204" s="171" t="s">
        <v>34</v>
      </c>
      <c r="F204" s="25">
        <v>2650</v>
      </c>
      <c r="G204" s="25">
        <v>940</v>
      </c>
      <c r="H204" s="172">
        <f>SUM(H205:H206)</f>
        <v>1765</v>
      </c>
      <c r="I204" s="25"/>
      <c r="J204" s="25">
        <f t="shared" si="15"/>
        <v>5355</v>
      </c>
      <c r="K204" s="25"/>
      <c r="L204" s="25"/>
      <c r="M204" s="25"/>
      <c r="N204" s="25"/>
      <c r="O204" s="25"/>
      <c r="P204" s="25">
        <f>SUM(P206:P208)</f>
        <v>870</v>
      </c>
      <c r="Q204" s="25">
        <f t="shared" si="16"/>
        <v>870</v>
      </c>
      <c r="R204" s="25"/>
      <c r="S204" s="31">
        <f t="shared" si="17"/>
        <v>6225</v>
      </c>
      <c r="T204" s="5"/>
      <c r="U204" s="5"/>
    </row>
    <row r="205" spans="1:21" s="32" customFormat="1" ht="12.75" customHeight="1" hidden="1">
      <c r="A205" s="161">
        <f t="shared" si="18"/>
        <v>44</v>
      </c>
      <c r="B205" s="168"/>
      <c r="C205" s="169"/>
      <c r="D205" s="170"/>
      <c r="E205" s="173" t="s">
        <v>13</v>
      </c>
      <c r="F205" s="25"/>
      <c r="G205" s="25"/>
      <c r="H205" s="174">
        <f>1765-60</f>
        <v>1705</v>
      </c>
      <c r="I205" s="25"/>
      <c r="J205" s="28">
        <f t="shared" si="15"/>
        <v>1705</v>
      </c>
      <c r="K205" s="25"/>
      <c r="L205" s="25"/>
      <c r="M205" s="25"/>
      <c r="N205" s="25"/>
      <c r="O205" s="25"/>
      <c r="P205" s="25"/>
      <c r="Q205" s="25"/>
      <c r="R205" s="25"/>
      <c r="S205" s="31">
        <f t="shared" si="17"/>
        <v>1705</v>
      </c>
      <c r="T205" s="5"/>
      <c r="U205" s="5"/>
    </row>
    <row r="206" spans="1:21" s="32" customFormat="1" ht="18.75" customHeight="1" hidden="1">
      <c r="A206" s="161">
        <f t="shared" si="18"/>
        <v>45</v>
      </c>
      <c r="B206" s="168"/>
      <c r="C206" s="169"/>
      <c r="D206" s="170"/>
      <c r="E206" s="173" t="s">
        <v>14</v>
      </c>
      <c r="F206" s="28"/>
      <c r="G206" s="28"/>
      <c r="H206" s="174">
        <v>60</v>
      </c>
      <c r="I206" s="28"/>
      <c r="J206" s="28">
        <f t="shared" si="15"/>
        <v>60</v>
      </c>
      <c r="K206" s="28"/>
      <c r="L206" s="28"/>
      <c r="M206" s="28"/>
      <c r="N206" s="28"/>
      <c r="O206" s="28"/>
      <c r="P206" s="28"/>
      <c r="Q206" s="28">
        <f aca="true" t="shared" si="19" ref="Q206:Q231">SUM(L206:P206)</f>
        <v>0</v>
      </c>
      <c r="R206" s="28"/>
      <c r="S206" s="31">
        <f t="shared" si="17"/>
        <v>60</v>
      </c>
      <c r="T206" s="5"/>
      <c r="U206" s="5"/>
    </row>
    <row r="207" spans="1:21" s="32" customFormat="1" ht="2.25" customHeight="1" hidden="1" thickBot="1">
      <c r="A207" s="161">
        <f t="shared" si="18"/>
        <v>46</v>
      </c>
      <c r="B207" s="168"/>
      <c r="C207" s="169"/>
      <c r="D207" s="170"/>
      <c r="E207" s="173" t="s">
        <v>35</v>
      </c>
      <c r="F207" s="28"/>
      <c r="G207" s="28"/>
      <c r="H207" s="174"/>
      <c r="I207" s="28"/>
      <c r="J207" s="28">
        <f t="shared" si="15"/>
        <v>0</v>
      </c>
      <c r="K207" s="28"/>
      <c r="L207" s="28"/>
      <c r="M207" s="28"/>
      <c r="N207" s="28"/>
      <c r="O207" s="28"/>
      <c r="P207" s="28">
        <v>750</v>
      </c>
      <c r="Q207" s="28">
        <f t="shared" si="19"/>
        <v>750</v>
      </c>
      <c r="R207" s="28"/>
      <c r="S207" s="31">
        <f t="shared" si="17"/>
        <v>750</v>
      </c>
      <c r="T207" s="5"/>
      <c r="U207" s="5"/>
    </row>
    <row r="208" spans="1:21" s="32" customFormat="1" ht="13.5" customHeight="1" hidden="1" thickBot="1">
      <c r="A208" s="161">
        <f t="shared" si="18"/>
        <v>47</v>
      </c>
      <c r="B208" s="168"/>
      <c r="C208" s="169"/>
      <c r="D208" s="170"/>
      <c r="E208" s="173" t="s">
        <v>16</v>
      </c>
      <c r="F208" s="28"/>
      <c r="G208" s="28"/>
      <c r="H208" s="174"/>
      <c r="I208" s="28"/>
      <c r="J208" s="28">
        <f t="shared" si="15"/>
        <v>0</v>
      </c>
      <c r="K208" s="28"/>
      <c r="L208" s="28"/>
      <c r="M208" s="28"/>
      <c r="N208" s="28"/>
      <c r="O208" s="28"/>
      <c r="P208" s="28">
        <v>120</v>
      </c>
      <c r="Q208" s="28">
        <f t="shared" si="19"/>
        <v>120</v>
      </c>
      <c r="R208" s="28"/>
      <c r="S208" s="31">
        <f t="shared" si="17"/>
        <v>120</v>
      </c>
      <c r="T208" s="5"/>
      <c r="U208" s="5"/>
    </row>
    <row r="209" spans="1:21" s="32" customFormat="1" ht="15" customHeight="1" hidden="1">
      <c r="A209" s="161">
        <f t="shared" si="18"/>
        <v>48</v>
      </c>
      <c r="B209" s="168"/>
      <c r="C209" s="169"/>
      <c r="D209" s="170" t="s">
        <v>36</v>
      </c>
      <c r="E209" s="171" t="s">
        <v>37</v>
      </c>
      <c r="F209" s="25">
        <v>1380</v>
      </c>
      <c r="G209" s="25">
        <v>490</v>
      </c>
      <c r="H209" s="172">
        <f>SUM(H210:H212)</f>
        <v>950</v>
      </c>
      <c r="I209" s="25"/>
      <c r="J209" s="25">
        <f t="shared" si="15"/>
        <v>2820</v>
      </c>
      <c r="K209" s="25"/>
      <c r="L209" s="25"/>
      <c r="M209" s="25"/>
      <c r="N209" s="25"/>
      <c r="O209" s="25"/>
      <c r="P209" s="25">
        <f>SUM(P211:P214)</f>
        <v>140</v>
      </c>
      <c r="Q209" s="25">
        <f t="shared" si="19"/>
        <v>140</v>
      </c>
      <c r="R209" s="25"/>
      <c r="S209" s="31">
        <f t="shared" si="17"/>
        <v>2960</v>
      </c>
      <c r="T209" s="5"/>
      <c r="U209" s="5"/>
    </row>
    <row r="210" spans="1:21" s="32" customFormat="1" ht="12.75" customHeight="1" hidden="1">
      <c r="A210" s="161">
        <f t="shared" si="18"/>
        <v>49</v>
      </c>
      <c r="B210" s="168"/>
      <c r="C210" s="169"/>
      <c r="D210" s="170"/>
      <c r="E210" s="173" t="s">
        <v>13</v>
      </c>
      <c r="F210" s="25"/>
      <c r="G210" s="25"/>
      <c r="H210" s="174">
        <f>950-30-128</f>
        <v>792</v>
      </c>
      <c r="I210" s="25"/>
      <c r="J210" s="28">
        <f t="shared" si="15"/>
        <v>792</v>
      </c>
      <c r="K210" s="25"/>
      <c r="L210" s="25"/>
      <c r="M210" s="25"/>
      <c r="N210" s="25"/>
      <c r="O210" s="25"/>
      <c r="P210" s="25"/>
      <c r="Q210" s="25">
        <f t="shared" si="19"/>
        <v>0</v>
      </c>
      <c r="R210" s="25"/>
      <c r="S210" s="31">
        <f t="shared" si="17"/>
        <v>792</v>
      </c>
      <c r="T210" s="5"/>
      <c r="U210" s="5"/>
    </row>
    <row r="211" spans="1:21" s="32" customFormat="1" ht="12.75" customHeight="1" hidden="1">
      <c r="A211" s="161">
        <f t="shared" si="18"/>
        <v>50</v>
      </c>
      <c r="B211" s="168"/>
      <c r="C211" s="169"/>
      <c r="D211" s="170"/>
      <c r="E211" s="173" t="s">
        <v>14</v>
      </c>
      <c r="F211" s="28"/>
      <c r="G211" s="28"/>
      <c r="H211" s="174">
        <v>30</v>
      </c>
      <c r="I211" s="28"/>
      <c r="J211" s="28">
        <f t="shared" si="15"/>
        <v>30</v>
      </c>
      <c r="K211" s="28"/>
      <c r="L211" s="28"/>
      <c r="M211" s="28"/>
      <c r="N211" s="28"/>
      <c r="O211" s="28"/>
      <c r="P211" s="28"/>
      <c r="Q211" s="25">
        <f t="shared" si="19"/>
        <v>0</v>
      </c>
      <c r="R211" s="28"/>
      <c r="S211" s="31">
        <f t="shared" si="17"/>
        <v>30</v>
      </c>
      <c r="T211" s="5"/>
      <c r="U211" s="5"/>
    </row>
    <row r="212" spans="1:21" s="32" customFormat="1" ht="13.5" customHeight="1" hidden="1" thickBot="1">
      <c r="A212" s="161">
        <f t="shared" si="18"/>
        <v>51</v>
      </c>
      <c r="B212" s="168"/>
      <c r="C212" s="169"/>
      <c r="D212" s="170"/>
      <c r="E212" s="173" t="s">
        <v>15</v>
      </c>
      <c r="F212" s="28"/>
      <c r="G212" s="28"/>
      <c r="H212" s="174">
        <v>128</v>
      </c>
      <c r="I212" s="28"/>
      <c r="J212" s="28">
        <f t="shared" si="15"/>
        <v>128</v>
      </c>
      <c r="K212" s="28"/>
      <c r="L212" s="28"/>
      <c r="M212" s="28"/>
      <c r="N212" s="28"/>
      <c r="O212" s="28"/>
      <c r="P212" s="28"/>
      <c r="Q212" s="28">
        <f t="shared" si="19"/>
        <v>0</v>
      </c>
      <c r="R212" s="28"/>
      <c r="S212" s="31">
        <f t="shared" si="17"/>
        <v>128</v>
      </c>
      <c r="T212" s="5"/>
      <c r="U212" s="5"/>
    </row>
    <row r="213" spans="1:19" ht="12.75" customHeight="1" hidden="1">
      <c r="A213" s="161">
        <f t="shared" si="18"/>
        <v>52</v>
      </c>
      <c r="B213" s="168"/>
      <c r="C213" s="169"/>
      <c r="D213" s="170"/>
      <c r="E213" s="173" t="s">
        <v>21</v>
      </c>
      <c r="F213" s="28"/>
      <c r="G213" s="28"/>
      <c r="H213" s="174"/>
      <c r="I213" s="28"/>
      <c r="J213" s="28">
        <f t="shared" si="15"/>
        <v>0</v>
      </c>
      <c r="K213" s="28"/>
      <c r="L213" s="28"/>
      <c r="M213" s="28"/>
      <c r="N213" s="28"/>
      <c r="O213" s="28"/>
      <c r="P213" s="28">
        <v>100</v>
      </c>
      <c r="Q213" s="28">
        <f t="shared" si="19"/>
        <v>100</v>
      </c>
      <c r="R213" s="28"/>
      <c r="S213" s="31">
        <f t="shared" si="17"/>
        <v>100</v>
      </c>
    </row>
    <row r="214" spans="1:19" ht="12.75" customHeight="1" hidden="1">
      <c r="A214" s="161">
        <f t="shared" si="18"/>
        <v>53</v>
      </c>
      <c r="B214" s="168"/>
      <c r="C214" s="169"/>
      <c r="D214" s="170"/>
      <c r="E214" s="173" t="s">
        <v>16</v>
      </c>
      <c r="F214" s="28"/>
      <c r="G214" s="28"/>
      <c r="H214" s="174"/>
      <c r="I214" s="28"/>
      <c r="J214" s="28">
        <f t="shared" si="15"/>
        <v>0</v>
      </c>
      <c r="K214" s="28"/>
      <c r="L214" s="28"/>
      <c r="M214" s="28"/>
      <c r="N214" s="28"/>
      <c r="O214" s="33"/>
      <c r="P214" s="33">
        <v>40</v>
      </c>
      <c r="Q214" s="33">
        <f t="shared" si="19"/>
        <v>40</v>
      </c>
      <c r="R214" s="33"/>
      <c r="S214" s="31">
        <f t="shared" si="17"/>
        <v>40</v>
      </c>
    </row>
    <row r="215" spans="1:19" ht="12.75" customHeight="1" hidden="1">
      <c r="A215" s="161">
        <f t="shared" si="18"/>
        <v>54</v>
      </c>
      <c r="B215" s="168"/>
      <c r="C215" s="169"/>
      <c r="D215" s="170" t="s">
        <v>38</v>
      </c>
      <c r="E215" s="171" t="s">
        <v>39</v>
      </c>
      <c r="F215" s="25">
        <v>1818</v>
      </c>
      <c r="G215" s="25">
        <v>648</v>
      </c>
      <c r="H215" s="172">
        <f>SUM(H216:H218)</f>
        <v>1288</v>
      </c>
      <c r="I215" s="25"/>
      <c r="J215" s="25">
        <f t="shared" si="15"/>
        <v>3754</v>
      </c>
      <c r="K215" s="25"/>
      <c r="L215" s="25"/>
      <c r="M215" s="25"/>
      <c r="N215" s="25"/>
      <c r="O215" s="43"/>
      <c r="P215" s="43">
        <f>SUM(P217:P220)</f>
        <v>390</v>
      </c>
      <c r="Q215" s="43">
        <f t="shared" si="19"/>
        <v>390</v>
      </c>
      <c r="R215" s="43"/>
      <c r="S215" s="31">
        <f t="shared" si="17"/>
        <v>4144</v>
      </c>
    </row>
    <row r="216" spans="1:19" ht="12.75" customHeight="1" hidden="1">
      <c r="A216" s="161">
        <f t="shared" si="18"/>
        <v>55</v>
      </c>
      <c r="B216" s="168"/>
      <c r="C216" s="169"/>
      <c r="D216" s="170"/>
      <c r="E216" s="173" t="s">
        <v>13</v>
      </c>
      <c r="F216" s="25"/>
      <c r="G216" s="25"/>
      <c r="H216" s="174">
        <f>1288-28-130</f>
        <v>1130</v>
      </c>
      <c r="I216" s="25"/>
      <c r="J216" s="28">
        <f t="shared" si="15"/>
        <v>1130</v>
      </c>
      <c r="K216" s="25"/>
      <c r="L216" s="25"/>
      <c r="M216" s="25"/>
      <c r="N216" s="25"/>
      <c r="O216" s="43"/>
      <c r="P216" s="43"/>
      <c r="Q216" s="43">
        <f t="shared" si="19"/>
        <v>0</v>
      </c>
      <c r="R216" s="43"/>
      <c r="S216" s="31">
        <f t="shared" si="17"/>
        <v>1130</v>
      </c>
    </row>
    <row r="217" spans="1:19" ht="12.75" customHeight="1" hidden="1">
      <c r="A217" s="161">
        <f t="shared" si="18"/>
        <v>56</v>
      </c>
      <c r="B217" s="168"/>
      <c r="C217" s="169"/>
      <c r="D217" s="170"/>
      <c r="E217" s="173" t="s">
        <v>14</v>
      </c>
      <c r="F217" s="28"/>
      <c r="G217" s="28"/>
      <c r="H217" s="174">
        <v>28</v>
      </c>
      <c r="I217" s="28"/>
      <c r="J217" s="28">
        <f t="shared" si="15"/>
        <v>28</v>
      </c>
      <c r="K217" s="28"/>
      <c r="L217" s="28"/>
      <c r="M217" s="28"/>
      <c r="N217" s="28"/>
      <c r="O217" s="33"/>
      <c r="P217" s="33"/>
      <c r="Q217" s="43">
        <f t="shared" si="19"/>
        <v>0</v>
      </c>
      <c r="R217" s="33"/>
      <c r="S217" s="31">
        <f t="shared" si="17"/>
        <v>28</v>
      </c>
    </row>
    <row r="218" spans="1:19" ht="12.75" customHeight="1" hidden="1">
      <c r="A218" s="161">
        <f t="shared" si="18"/>
        <v>57</v>
      </c>
      <c r="B218" s="168"/>
      <c r="C218" s="169"/>
      <c r="D218" s="170"/>
      <c r="E218" s="173" t="s">
        <v>40</v>
      </c>
      <c r="F218" s="28"/>
      <c r="G218" s="28"/>
      <c r="H218" s="174">
        <v>130</v>
      </c>
      <c r="I218" s="28"/>
      <c r="J218" s="28">
        <f t="shared" si="15"/>
        <v>130</v>
      </c>
      <c r="K218" s="28"/>
      <c r="L218" s="28"/>
      <c r="M218" s="28"/>
      <c r="N218" s="28"/>
      <c r="O218" s="33"/>
      <c r="P218" s="33"/>
      <c r="Q218" s="43">
        <f t="shared" si="19"/>
        <v>0</v>
      </c>
      <c r="R218" s="33"/>
      <c r="S218" s="31">
        <f t="shared" si="17"/>
        <v>130</v>
      </c>
    </row>
    <row r="219" spans="1:19" ht="12.75" customHeight="1" hidden="1">
      <c r="A219" s="161">
        <f t="shared" si="18"/>
        <v>58</v>
      </c>
      <c r="B219" s="168"/>
      <c r="C219" s="169"/>
      <c r="D219" s="170"/>
      <c r="E219" s="173" t="s">
        <v>21</v>
      </c>
      <c r="F219" s="28"/>
      <c r="G219" s="28"/>
      <c r="H219" s="174"/>
      <c r="I219" s="28"/>
      <c r="J219" s="28">
        <f t="shared" si="15"/>
        <v>0</v>
      </c>
      <c r="K219" s="28"/>
      <c r="L219" s="28"/>
      <c r="M219" s="28"/>
      <c r="N219" s="28"/>
      <c r="O219" s="33"/>
      <c r="P219" s="33">
        <v>330</v>
      </c>
      <c r="Q219" s="33">
        <f t="shared" si="19"/>
        <v>330</v>
      </c>
      <c r="R219" s="33"/>
      <c r="S219" s="31">
        <f t="shared" si="17"/>
        <v>330</v>
      </c>
    </row>
    <row r="220" spans="1:19" ht="12.75" customHeight="1" hidden="1">
      <c r="A220" s="161">
        <f t="shared" si="18"/>
        <v>59</v>
      </c>
      <c r="B220" s="168"/>
      <c r="C220" s="169"/>
      <c r="D220" s="170"/>
      <c r="E220" s="173" t="s">
        <v>16</v>
      </c>
      <c r="F220" s="28"/>
      <c r="G220" s="28"/>
      <c r="H220" s="174"/>
      <c r="I220" s="28"/>
      <c r="J220" s="33">
        <f t="shared" si="15"/>
        <v>0</v>
      </c>
      <c r="K220" s="33"/>
      <c r="L220" s="28"/>
      <c r="M220" s="28"/>
      <c r="N220" s="28"/>
      <c r="O220" s="33"/>
      <c r="P220" s="33">
        <v>60</v>
      </c>
      <c r="Q220" s="33">
        <f t="shared" si="19"/>
        <v>60</v>
      </c>
      <c r="R220" s="33"/>
      <c r="S220" s="31">
        <f t="shared" si="17"/>
        <v>60</v>
      </c>
    </row>
    <row r="221" spans="1:19" ht="12.75" customHeight="1" hidden="1">
      <c r="A221" s="161">
        <f t="shared" si="18"/>
        <v>60</v>
      </c>
      <c r="B221" s="168"/>
      <c r="C221" s="169"/>
      <c r="D221" s="170" t="s">
        <v>41</v>
      </c>
      <c r="E221" s="171" t="s">
        <v>42</v>
      </c>
      <c r="F221" s="25">
        <v>1930</v>
      </c>
      <c r="G221" s="25">
        <v>675</v>
      </c>
      <c r="H221" s="172">
        <f>SUM(H222:H224)</f>
        <v>1142</v>
      </c>
      <c r="I221" s="25"/>
      <c r="J221" s="25">
        <f t="shared" si="15"/>
        <v>3747</v>
      </c>
      <c r="K221" s="25"/>
      <c r="L221" s="25"/>
      <c r="M221" s="25"/>
      <c r="N221" s="25"/>
      <c r="O221" s="43"/>
      <c r="P221" s="43">
        <f>SUM(P223:P226)</f>
        <v>330</v>
      </c>
      <c r="Q221" s="43">
        <f t="shared" si="19"/>
        <v>330</v>
      </c>
      <c r="R221" s="43"/>
      <c r="S221" s="31">
        <f t="shared" si="17"/>
        <v>4077</v>
      </c>
    </row>
    <row r="222" spans="1:19" ht="12.75" customHeight="1" hidden="1">
      <c r="A222" s="161">
        <f t="shared" si="18"/>
        <v>61</v>
      </c>
      <c r="B222" s="168"/>
      <c r="C222" s="169"/>
      <c r="D222" s="170"/>
      <c r="E222" s="173" t="s">
        <v>13</v>
      </c>
      <c r="F222" s="25"/>
      <c r="G222" s="25"/>
      <c r="H222" s="172">
        <f>1142-40-786</f>
        <v>316</v>
      </c>
      <c r="I222" s="25"/>
      <c r="J222" s="28">
        <f t="shared" si="15"/>
        <v>316</v>
      </c>
      <c r="K222" s="25"/>
      <c r="L222" s="25"/>
      <c r="M222" s="25"/>
      <c r="N222" s="25"/>
      <c r="O222" s="43"/>
      <c r="P222" s="43"/>
      <c r="Q222" s="43">
        <f t="shared" si="19"/>
        <v>0</v>
      </c>
      <c r="R222" s="43"/>
      <c r="S222" s="31">
        <f t="shared" si="17"/>
        <v>316</v>
      </c>
    </row>
    <row r="223" spans="1:19" ht="12.75" customHeight="1" hidden="1">
      <c r="A223" s="161">
        <f t="shared" si="18"/>
        <v>62</v>
      </c>
      <c r="B223" s="168"/>
      <c r="C223" s="169"/>
      <c r="D223" s="170"/>
      <c r="E223" s="186" t="s">
        <v>14</v>
      </c>
      <c r="F223" s="28"/>
      <c r="G223" s="28"/>
      <c r="H223" s="174">
        <v>40</v>
      </c>
      <c r="I223" s="28"/>
      <c r="J223" s="28">
        <f t="shared" si="15"/>
        <v>40</v>
      </c>
      <c r="K223" s="28"/>
      <c r="L223" s="28"/>
      <c r="M223" s="28"/>
      <c r="N223" s="28"/>
      <c r="O223" s="33"/>
      <c r="P223" s="33"/>
      <c r="Q223" s="43">
        <f t="shared" si="19"/>
        <v>0</v>
      </c>
      <c r="R223" s="33"/>
      <c r="S223" s="31">
        <f t="shared" si="17"/>
        <v>40</v>
      </c>
    </row>
    <row r="224" spans="1:19" ht="12.75" customHeight="1" hidden="1">
      <c r="A224" s="161">
        <f t="shared" si="18"/>
        <v>63</v>
      </c>
      <c r="B224" s="168"/>
      <c r="C224" s="169"/>
      <c r="D224" s="170"/>
      <c r="E224" s="186" t="s">
        <v>15</v>
      </c>
      <c r="F224" s="28"/>
      <c r="G224" s="28"/>
      <c r="H224" s="174">
        <f>764+22</f>
        <v>786</v>
      </c>
      <c r="I224" s="28"/>
      <c r="J224" s="28">
        <f t="shared" si="15"/>
        <v>786</v>
      </c>
      <c r="K224" s="28"/>
      <c r="L224" s="28"/>
      <c r="M224" s="28"/>
      <c r="N224" s="28"/>
      <c r="O224" s="33"/>
      <c r="P224" s="33"/>
      <c r="Q224" s="43">
        <f t="shared" si="19"/>
        <v>0</v>
      </c>
      <c r="R224" s="33"/>
      <c r="S224" s="31">
        <f t="shared" si="17"/>
        <v>786</v>
      </c>
    </row>
    <row r="225" spans="1:19" ht="12.75" customHeight="1" hidden="1">
      <c r="A225" s="161">
        <f t="shared" si="18"/>
        <v>64</v>
      </c>
      <c r="B225" s="168"/>
      <c r="C225" s="169"/>
      <c r="D225" s="170"/>
      <c r="E225" s="173" t="s">
        <v>21</v>
      </c>
      <c r="F225" s="28"/>
      <c r="G225" s="28"/>
      <c r="H225" s="174"/>
      <c r="I225" s="28"/>
      <c r="J225" s="28">
        <f t="shared" si="15"/>
        <v>0</v>
      </c>
      <c r="K225" s="28"/>
      <c r="L225" s="28"/>
      <c r="M225" s="28"/>
      <c r="N225" s="28"/>
      <c r="O225" s="33"/>
      <c r="P225" s="33">
        <v>230</v>
      </c>
      <c r="Q225" s="43">
        <f t="shared" si="19"/>
        <v>230</v>
      </c>
      <c r="R225" s="33"/>
      <c r="S225" s="31">
        <f t="shared" si="17"/>
        <v>230</v>
      </c>
    </row>
    <row r="226" spans="1:19" ht="12.75" customHeight="1" hidden="1">
      <c r="A226" s="161">
        <f t="shared" si="18"/>
        <v>65</v>
      </c>
      <c r="B226" s="168"/>
      <c r="C226" s="169"/>
      <c r="D226" s="170"/>
      <c r="E226" s="173" t="s">
        <v>16</v>
      </c>
      <c r="F226" s="28"/>
      <c r="G226" s="28"/>
      <c r="H226" s="174"/>
      <c r="I226" s="28"/>
      <c r="J226" s="28">
        <f t="shared" si="15"/>
        <v>0</v>
      </c>
      <c r="K226" s="28"/>
      <c r="L226" s="28"/>
      <c r="M226" s="28"/>
      <c r="N226" s="28"/>
      <c r="O226" s="33"/>
      <c r="P226" s="33">
        <v>100</v>
      </c>
      <c r="Q226" s="43">
        <f t="shared" si="19"/>
        <v>100</v>
      </c>
      <c r="R226" s="33"/>
      <c r="S226" s="31">
        <f t="shared" si="17"/>
        <v>100</v>
      </c>
    </row>
    <row r="227" spans="1:19" ht="12.75" customHeight="1" hidden="1">
      <c r="A227" s="161">
        <f t="shared" si="18"/>
        <v>66</v>
      </c>
      <c r="B227" s="168"/>
      <c r="C227" s="169"/>
      <c r="D227" s="170" t="s">
        <v>43</v>
      </c>
      <c r="E227" s="171" t="s">
        <v>44</v>
      </c>
      <c r="F227" s="25">
        <v>1700</v>
      </c>
      <c r="G227" s="25">
        <v>600</v>
      </c>
      <c r="H227" s="172">
        <f>SUM(H228:H230)</f>
        <v>774</v>
      </c>
      <c r="I227" s="25"/>
      <c r="J227" s="25">
        <f t="shared" si="15"/>
        <v>3074</v>
      </c>
      <c r="K227" s="25"/>
      <c r="L227" s="25"/>
      <c r="M227" s="25"/>
      <c r="N227" s="25"/>
      <c r="O227" s="43"/>
      <c r="P227" s="43">
        <f>SUM(P230:P231)</f>
        <v>60</v>
      </c>
      <c r="Q227" s="43">
        <f t="shared" si="19"/>
        <v>60</v>
      </c>
      <c r="R227" s="43"/>
      <c r="S227" s="31">
        <f t="shared" si="17"/>
        <v>3134</v>
      </c>
    </row>
    <row r="228" spans="1:19" ht="12.75" customHeight="1" hidden="1">
      <c r="A228" s="161">
        <f t="shared" si="18"/>
        <v>67</v>
      </c>
      <c r="B228" s="168"/>
      <c r="C228" s="169"/>
      <c r="D228" s="170"/>
      <c r="E228" s="173" t="s">
        <v>13</v>
      </c>
      <c r="F228" s="25"/>
      <c r="G228" s="25"/>
      <c r="H228" s="174">
        <f>774-37-72</f>
        <v>665</v>
      </c>
      <c r="I228" s="25"/>
      <c r="J228" s="28">
        <f t="shared" si="15"/>
        <v>665</v>
      </c>
      <c r="K228" s="25"/>
      <c r="L228" s="25"/>
      <c r="M228" s="25"/>
      <c r="N228" s="25"/>
      <c r="O228" s="43"/>
      <c r="P228" s="43"/>
      <c r="Q228" s="43">
        <f t="shared" si="19"/>
        <v>0</v>
      </c>
      <c r="R228" s="43"/>
      <c r="S228" s="31">
        <f t="shared" si="17"/>
        <v>665</v>
      </c>
    </row>
    <row r="229" spans="1:19" ht="12.75" customHeight="1" hidden="1">
      <c r="A229" s="161">
        <f t="shared" si="18"/>
        <v>68</v>
      </c>
      <c r="B229" s="168"/>
      <c r="C229" s="169"/>
      <c r="D229" s="170"/>
      <c r="E229" s="173" t="s">
        <v>15</v>
      </c>
      <c r="F229" s="25"/>
      <c r="G229" s="25"/>
      <c r="H229" s="174">
        <v>72</v>
      </c>
      <c r="I229" s="25"/>
      <c r="J229" s="28">
        <f t="shared" si="15"/>
        <v>72</v>
      </c>
      <c r="K229" s="25"/>
      <c r="L229" s="25"/>
      <c r="M229" s="25"/>
      <c r="N229" s="25"/>
      <c r="O229" s="43"/>
      <c r="P229" s="43"/>
      <c r="Q229" s="43">
        <f t="shared" si="19"/>
        <v>0</v>
      </c>
      <c r="R229" s="43"/>
      <c r="S229" s="31">
        <f t="shared" si="17"/>
        <v>72</v>
      </c>
    </row>
    <row r="230" spans="1:19" ht="12.75" customHeight="1" hidden="1">
      <c r="A230" s="161">
        <f t="shared" si="18"/>
        <v>69</v>
      </c>
      <c r="B230" s="168"/>
      <c r="C230" s="169"/>
      <c r="D230" s="170"/>
      <c r="E230" s="173" t="s">
        <v>14</v>
      </c>
      <c r="F230" s="28"/>
      <c r="G230" s="28"/>
      <c r="H230" s="174">
        <v>37</v>
      </c>
      <c r="I230" s="28"/>
      <c r="J230" s="33">
        <f t="shared" si="15"/>
        <v>37</v>
      </c>
      <c r="K230" s="33"/>
      <c r="L230" s="28"/>
      <c r="M230" s="28"/>
      <c r="N230" s="28"/>
      <c r="O230" s="33"/>
      <c r="P230" s="33"/>
      <c r="Q230" s="43">
        <f t="shared" si="19"/>
        <v>0</v>
      </c>
      <c r="R230" s="33"/>
      <c r="S230" s="31">
        <f t="shared" si="17"/>
        <v>37</v>
      </c>
    </row>
    <row r="231" spans="1:19" ht="12.75" customHeight="1" hidden="1">
      <c r="A231" s="161">
        <f t="shared" si="18"/>
        <v>70</v>
      </c>
      <c r="B231" s="168"/>
      <c r="C231" s="169"/>
      <c r="D231" s="170"/>
      <c r="E231" s="173" t="s">
        <v>16</v>
      </c>
      <c r="F231" s="28"/>
      <c r="G231" s="28"/>
      <c r="H231" s="174"/>
      <c r="I231" s="28"/>
      <c r="J231" s="33">
        <f t="shared" si="15"/>
        <v>0</v>
      </c>
      <c r="K231" s="33"/>
      <c r="L231" s="28"/>
      <c r="M231" s="28"/>
      <c r="N231" s="28"/>
      <c r="O231" s="33"/>
      <c r="P231" s="33">
        <v>60</v>
      </c>
      <c r="Q231" s="43">
        <f t="shared" si="19"/>
        <v>60</v>
      </c>
      <c r="R231" s="33"/>
      <c r="S231" s="31">
        <f t="shared" si="17"/>
        <v>60</v>
      </c>
    </row>
    <row r="232" spans="1:19" ht="12.75" customHeight="1" hidden="1">
      <c r="A232" s="161"/>
      <c r="B232" s="168"/>
      <c r="C232" s="169"/>
      <c r="D232" s="170"/>
      <c r="E232" s="173"/>
      <c r="F232" s="28"/>
      <c r="G232" s="28"/>
      <c r="H232" s="174"/>
      <c r="I232" s="28"/>
      <c r="J232" s="33"/>
      <c r="K232" s="33"/>
      <c r="L232" s="28"/>
      <c r="M232" s="28"/>
      <c r="N232" s="28"/>
      <c r="O232" s="33"/>
      <c r="P232" s="33"/>
      <c r="Q232" s="43"/>
      <c r="R232" s="33"/>
      <c r="S232" s="31"/>
    </row>
    <row r="233" spans="1:19" ht="12.75" customHeight="1" hidden="1">
      <c r="A233" s="161"/>
      <c r="B233" s="168"/>
      <c r="C233" s="169"/>
      <c r="D233" s="170"/>
      <c r="E233" s="173"/>
      <c r="F233" s="28"/>
      <c r="G233" s="28"/>
      <c r="H233" s="174"/>
      <c r="I233" s="28"/>
      <c r="J233" s="33"/>
      <c r="K233" s="33"/>
      <c r="L233" s="28"/>
      <c r="M233" s="28"/>
      <c r="N233" s="28"/>
      <c r="O233" s="33"/>
      <c r="P233" s="33"/>
      <c r="Q233" s="43"/>
      <c r="R233" s="33"/>
      <c r="S233" s="31"/>
    </row>
    <row r="234" spans="1:19" ht="12.75" customHeight="1" hidden="1">
      <c r="A234" s="161"/>
      <c r="B234" s="168"/>
      <c r="C234" s="169"/>
      <c r="D234" s="170"/>
      <c r="E234" s="173"/>
      <c r="F234" s="28"/>
      <c r="G234" s="28"/>
      <c r="H234" s="174"/>
      <c r="I234" s="28"/>
      <c r="J234" s="33"/>
      <c r="K234" s="33"/>
      <c r="L234" s="28"/>
      <c r="M234" s="28"/>
      <c r="N234" s="28"/>
      <c r="O234" s="33"/>
      <c r="P234" s="33"/>
      <c r="Q234" s="43"/>
      <c r="R234" s="33"/>
      <c r="S234" s="31"/>
    </row>
    <row r="235" spans="1:19" ht="12.75" customHeight="1" hidden="1">
      <c r="A235" s="161"/>
      <c r="B235" s="168"/>
      <c r="C235" s="169"/>
      <c r="D235" s="170"/>
      <c r="E235" s="173"/>
      <c r="F235" s="28"/>
      <c r="G235" s="28"/>
      <c r="H235" s="174"/>
      <c r="I235" s="28"/>
      <c r="J235" s="33"/>
      <c r="K235" s="33"/>
      <c r="L235" s="28"/>
      <c r="M235" s="28"/>
      <c r="N235" s="28"/>
      <c r="O235" s="33"/>
      <c r="P235" s="33"/>
      <c r="Q235" s="43"/>
      <c r="R235" s="33"/>
      <c r="S235" s="31"/>
    </row>
    <row r="236" spans="1:19" ht="12.75" customHeight="1" hidden="1">
      <c r="A236" s="161"/>
      <c r="B236" s="177" t="s">
        <v>0</v>
      </c>
      <c r="C236" s="169"/>
      <c r="D236" s="170"/>
      <c r="E236" s="173"/>
      <c r="F236" s="28"/>
      <c r="G236" s="28"/>
      <c r="H236" s="174"/>
      <c r="I236" s="28"/>
      <c r="J236" s="33"/>
      <c r="K236" s="33"/>
      <c r="L236" s="28"/>
      <c r="M236" s="28"/>
      <c r="N236" s="28"/>
      <c r="O236" s="33"/>
      <c r="P236" s="33"/>
      <c r="Q236" s="33"/>
      <c r="R236" s="33"/>
      <c r="S236" s="34"/>
    </row>
    <row r="237" spans="1:19" ht="12.75" customHeight="1" hidden="1">
      <c r="A237" s="161"/>
      <c r="B237" s="168"/>
      <c r="C237" s="169"/>
      <c r="D237" s="170"/>
      <c r="E237" s="173"/>
      <c r="F237" s="28"/>
      <c r="G237" s="28"/>
      <c r="H237" s="174"/>
      <c r="I237" s="28"/>
      <c r="J237" s="33"/>
      <c r="K237" s="33"/>
      <c r="L237" s="28"/>
      <c r="M237" s="28"/>
      <c r="N237" s="28"/>
      <c r="O237" s="33"/>
      <c r="P237" s="33"/>
      <c r="Q237" s="33"/>
      <c r="R237" s="33"/>
      <c r="S237" s="34"/>
    </row>
    <row r="238" spans="1:19" ht="12.75" customHeight="1" hidden="1">
      <c r="A238" s="518" t="s">
        <v>1</v>
      </c>
      <c r="B238" s="518"/>
      <c r="C238" s="518"/>
      <c r="D238" s="518"/>
      <c r="E238" s="518"/>
      <c r="F238" s="518"/>
      <c r="G238" s="518"/>
      <c r="H238" s="518"/>
      <c r="I238" s="518"/>
      <c r="J238" s="518"/>
      <c r="K238" s="518"/>
      <c r="L238" s="178"/>
      <c r="M238" s="178"/>
      <c r="N238" s="178"/>
      <c r="O238" s="178"/>
      <c r="P238" s="178"/>
      <c r="Q238" s="178"/>
      <c r="R238" s="9"/>
      <c r="S238" s="515" t="s">
        <v>1</v>
      </c>
    </row>
    <row r="239" spans="1:19" ht="12.75" customHeight="1" hidden="1">
      <c r="A239" s="179"/>
      <c r="B239" s="180"/>
      <c r="C239" s="181"/>
      <c r="D239" s="182"/>
      <c r="E239" s="183"/>
      <c r="F239" s="516" t="s">
        <v>2</v>
      </c>
      <c r="G239" s="516"/>
      <c r="H239" s="516"/>
      <c r="I239" s="516"/>
      <c r="J239" s="516"/>
      <c r="K239" s="10"/>
      <c r="L239" s="516" t="s">
        <v>3</v>
      </c>
      <c r="M239" s="516"/>
      <c r="N239" s="516"/>
      <c r="O239" s="516"/>
      <c r="P239" s="516"/>
      <c r="Q239" s="516"/>
      <c r="R239" s="10"/>
      <c r="S239" s="515"/>
    </row>
    <row r="240" spans="1:19" ht="12.75" customHeight="1" hidden="1">
      <c r="A240" s="179"/>
      <c r="B240" s="184" t="s">
        <v>4</v>
      </c>
      <c r="C240" s="182" t="s">
        <v>5</v>
      </c>
      <c r="D240" s="517" t="s">
        <v>6</v>
      </c>
      <c r="E240" s="517"/>
      <c r="F240" s="517"/>
      <c r="G240" s="517"/>
      <c r="H240" s="517"/>
      <c r="I240" s="517"/>
      <c r="J240" s="517"/>
      <c r="K240" s="11"/>
      <c r="L240" s="517"/>
      <c r="M240" s="517"/>
      <c r="N240" s="517"/>
      <c r="O240" s="517"/>
      <c r="P240" s="517"/>
      <c r="Q240" s="517"/>
      <c r="R240" s="11"/>
      <c r="S240" s="515"/>
    </row>
    <row r="241" spans="1:19" ht="13.5" customHeight="1" hidden="1" thickBot="1">
      <c r="A241" s="179"/>
      <c r="B241" s="184" t="s">
        <v>7</v>
      </c>
      <c r="C241" s="182" t="s">
        <v>8</v>
      </c>
      <c r="D241" s="182"/>
      <c r="E241" s="183" t="s">
        <v>9</v>
      </c>
      <c r="F241" s="509">
        <v>610</v>
      </c>
      <c r="G241" s="509">
        <v>620</v>
      </c>
      <c r="H241" s="509">
        <v>630</v>
      </c>
      <c r="I241" s="509">
        <v>640</v>
      </c>
      <c r="J241" s="509" t="s">
        <v>10</v>
      </c>
      <c r="K241" s="12"/>
      <c r="L241" s="509">
        <v>711</v>
      </c>
      <c r="M241" s="509">
        <v>713</v>
      </c>
      <c r="N241" s="509">
        <v>714</v>
      </c>
      <c r="O241" s="509">
        <v>716</v>
      </c>
      <c r="P241" s="509">
        <v>717</v>
      </c>
      <c r="Q241" s="509" t="s">
        <v>10</v>
      </c>
      <c r="R241" s="12"/>
      <c r="S241" s="515"/>
    </row>
    <row r="242" spans="1:21" s="32" customFormat="1" ht="12.75" customHeight="1" hidden="1">
      <c r="A242" s="179"/>
      <c r="B242" s="184"/>
      <c r="C242" s="182"/>
      <c r="D242" s="182"/>
      <c r="E242" s="183"/>
      <c r="F242" s="509"/>
      <c r="G242" s="509"/>
      <c r="H242" s="509"/>
      <c r="I242" s="509"/>
      <c r="J242" s="509"/>
      <c r="K242" s="12"/>
      <c r="L242" s="509"/>
      <c r="M242" s="509"/>
      <c r="N242" s="509"/>
      <c r="O242" s="509"/>
      <c r="P242" s="509"/>
      <c r="Q242" s="509"/>
      <c r="R242" s="12"/>
      <c r="S242" s="515"/>
      <c r="T242" s="5"/>
      <c r="U242" s="5"/>
    </row>
    <row r="243" spans="1:21" s="32" customFormat="1" ht="12.75" customHeight="1" hidden="1">
      <c r="A243" s="161">
        <f>A231+1</f>
        <v>71</v>
      </c>
      <c r="B243" s="168"/>
      <c r="C243" s="169"/>
      <c r="D243" s="170" t="s">
        <v>45</v>
      </c>
      <c r="E243" s="171" t="s">
        <v>46</v>
      </c>
      <c r="F243" s="25">
        <v>860</v>
      </c>
      <c r="G243" s="25">
        <v>301</v>
      </c>
      <c r="H243" s="172">
        <f>SUM(H244:H247)</f>
        <v>329</v>
      </c>
      <c r="I243" s="25"/>
      <c r="J243" s="25">
        <f aca="true" t="shared" si="20" ref="J243:J265">SUM(F243:I243)</f>
        <v>1490</v>
      </c>
      <c r="K243" s="25"/>
      <c r="L243" s="25"/>
      <c r="M243" s="25"/>
      <c r="N243" s="25"/>
      <c r="O243" s="43"/>
      <c r="P243" s="43">
        <f>SUM(P246:P247)</f>
        <v>35</v>
      </c>
      <c r="Q243" s="43">
        <f aca="true" t="shared" si="21" ref="Q243:Q265">SUM(L243:P243)</f>
        <v>35</v>
      </c>
      <c r="R243" s="43"/>
      <c r="S243" s="31">
        <f aca="true" t="shared" si="22" ref="S243:S265">J243+Q243</f>
        <v>1525</v>
      </c>
      <c r="T243" s="5"/>
      <c r="U243" s="5"/>
    </row>
    <row r="244" spans="1:21" s="32" customFormat="1" ht="12.75" customHeight="1" hidden="1">
      <c r="A244" s="161">
        <f aca="true" t="shared" si="23" ref="A244:A265">A243+1</f>
        <v>72</v>
      </c>
      <c r="B244" s="168"/>
      <c r="C244" s="169"/>
      <c r="D244" s="170"/>
      <c r="E244" s="173" t="s">
        <v>13</v>
      </c>
      <c r="F244" s="25"/>
      <c r="G244" s="25"/>
      <c r="H244" s="174">
        <f>329-19-56</f>
        <v>254</v>
      </c>
      <c r="I244" s="25"/>
      <c r="J244" s="28">
        <f t="shared" si="20"/>
        <v>254</v>
      </c>
      <c r="K244" s="25"/>
      <c r="L244" s="25"/>
      <c r="M244" s="25"/>
      <c r="N244" s="25"/>
      <c r="O244" s="43"/>
      <c r="P244" s="43"/>
      <c r="Q244" s="43">
        <f t="shared" si="21"/>
        <v>0</v>
      </c>
      <c r="R244" s="43"/>
      <c r="S244" s="31">
        <f t="shared" si="22"/>
        <v>254</v>
      </c>
      <c r="T244" s="5"/>
      <c r="U244" s="5"/>
    </row>
    <row r="245" spans="1:21" s="32" customFormat="1" ht="12.75" customHeight="1" hidden="1">
      <c r="A245" s="161">
        <f t="shared" si="23"/>
        <v>73</v>
      </c>
      <c r="B245" s="168"/>
      <c r="C245" s="169"/>
      <c r="D245" s="170"/>
      <c r="E245" s="173" t="s">
        <v>15</v>
      </c>
      <c r="F245" s="25"/>
      <c r="G245" s="25"/>
      <c r="H245" s="174">
        <v>56</v>
      </c>
      <c r="I245" s="25"/>
      <c r="J245" s="28">
        <f t="shared" si="20"/>
        <v>56</v>
      </c>
      <c r="K245" s="25"/>
      <c r="L245" s="25"/>
      <c r="M245" s="25"/>
      <c r="N245" s="25"/>
      <c r="O245" s="43"/>
      <c r="P245" s="43"/>
      <c r="Q245" s="43">
        <f t="shared" si="21"/>
        <v>0</v>
      </c>
      <c r="R245" s="43"/>
      <c r="S245" s="31">
        <f t="shared" si="22"/>
        <v>56</v>
      </c>
      <c r="T245" s="5"/>
      <c r="U245" s="5"/>
    </row>
    <row r="246" spans="1:21" s="32" customFormat="1" ht="12.75" customHeight="1" hidden="1">
      <c r="A246" s="161">
        <f t="shared" si="23"/>
        <v>74</v>
      </c>
      <c r="B246" s="168"/>
      <c r="C246" s="169"/>
      <c r="D246" s="170"/>
      <c r="E246" s="173" t="s">
        <v>14</v>
      </c>
      <c r="F246" s="28"/>
      <c r="G246" s="28"/>
      <c r="H246" s="174">
        <v>19</v>
      </c>
      <c r="I246" s="28"/>
      <c r="J246" s="28">
        <f t="shared" si="20"/>
        <v>19</v>
      </c>
      <c r="K246" s="28"/>
      <c r="L246" s="28"/>
      <c r="M246" s="28"/>
      <c r="N246" s="28"/>
      <c r="O246" s="33"/>
      <c r="P246" s="33"/>
      <c r="Q246" s="43">
        <f t="shared" si="21"/>
        <v>0</v>
      </c>
      <c r="R246" s="33"/>
      <c r="S246" s="31">
        <f t="shared" si="22"/>
        <v>19</v>
      </c>
      <c r="T246" s="5"/>
      <c r="U246" s="5"/>
    </row>
    <row r="247" spans="1:21" s="32" customFormat="1" ht="12.75" customHeight="1" hidden="1">
      <c r="A247" s="161">
        <f t="shared" si="23"/>
        <v>75</v>
      </c>
      <c r="B247" s="168"/>
      <c r="C247" s="169"/>
      <c r="D247" s="170"/>
      <c r="E247" s="173" t="s">
        <v>16</v>
      </c>
      <c r="F247" s="28"/>
      <c r="G247" s="28"/>
      <c r="H247" s="174"/>
      <c r="I247" s="28"/>
      <c r="J247" s="28">
        <f t="shared" si="20"/>
        <v>0</v>
      </c>
      <c r="K247" s="28"/>
      <c r="L247" s="28"/>
      <c r="M247" s="28"/>
      <c r="N247" s="28"/>
      <c r="O247" s="33"/>
      <c r="P247" s="33">
        <v>35</v>
      </c>
      <c r="Q247" s="43">
        <f t="shared" si="21"/>
        <v>35</v>
      </c>
      <c r="R247" s="33"/>
      <c r="S247" s="31">
        <f t="shared" si="22"/>
        <v>35</v>
      </c>
      <c r="T247" s="5"/>
      <c r="U247" s="5"/>
    </row>
    <row r="248" spans="1:21" s="32" customFormat="1" ht="12.75" customHeight="1" hidden="1">
      <c r="A248" s="161">
        <f t="shared" si="23"/>
        <v>76</v>
      </c>
      <c r="B248" s="168"/>
      <c r="C248" s="169"/>
      <c r="D248" s="170" t="s">
        <v>47</v>
      </c>
      <c r="E248" s="171" t="s">
        <v>48</v>
      </c>
      <c r="F248" s="25">
        <v>1030</v>
      </c>
      <c r="G248" s="25">
        <v>360</v>
      </c>
      <c r="H248" s="172">
        <f>SUM(H249:H251)</f>
        <v>481</v>
      </c>
      <c r="I248" s="25"/>
      <c r="J248" s="25">
        <f t="shared" si="20"/>
        <v>1871</v>
      </c>
      <c r="K248" s="25"/>
      <c r="L248" s="25"/>
      <c r="M248" s="25"/>
      <c r="N248" s="25"/>
      <c r="O248" s="43"/>
      <c r="P248" s="43">
        <f>SUM(P251:P253)</f>
        <v>150</v>
      </c>
      <c r="Q248" s="43">
        <f t="shared" si="21"/>
        <v>150</v>
      </c>
      <c r="R248" s="43"/>
      <c r="S248" s="31">
        <f t="shared" si="22"/>
        <v>2021</v>
      </c>
      <c r="T248" s="5"/>
      <c r="U248" s="5"/>
    </row>
    <row r="249" spans="1:21" s="32" customFormat="1" ht="12.75" customHeight="1" hidden="1">
      <c r="A249" s="161">
        <f t="shared" si="23"/>
        <v>77</v>
      </c>
      <c r="B249" s="168"/>
      <c r="C249" s="169"/>
      <c r="D249" s="170"/>
      <c r="E249" s="173" t="s">
        <v>13</v>
      </c>
      <c r="F249" s="25"/>
      <c r="G249" s="25"/>
      <c r="H249" s="174">
        <f>481-21-72</f>
        <v>388</v>
      </c>
      <c r="I249" s="25"/>
      <c r="J249" s="28">
        <f t="shared" si="20"/>
        <v>388</v>
      </c>
      <c r="K249" s="25"/>
      <c r="L249" s="25"/>
      <c r="M249" s="25"/>
      <c r="N249" s="25"/>
      <c r="O249" s="43"/>
      <c r="P249" s="43"/>
      <c r="Q249" s="43">
        <f t="shared" si="21"/>
        <v>0</v>
      </c>
      <c r="R249" s="43"/>
      <c r="S249" s="31">
        <f t="shared" si="22"/>
        <v>388</v>
      </c>
      <c r="T249" s="5"/>
      <c r="U249" s="5"/>
    </row>
    <row r="250" spans="1:21" s="32" customFormat="1" ht="12.75" customHeight="1" hidden="1">
      <c r="A250" s="161">
        <f t="shared" si="23"/>
        <v>78</v>
      </c>
      <c r="B250" s="168"/>
      <c r="C250" s="169"/>
      <c r="D250" s="170"/>
      <c r="E250" s="173" t="s">
        <v>15</v>
      </c>
      <c r="F250" s="25"/>
      <c r="G250" s="25"/>
      <c r="H250" s="174">
        <v>72</v>
      </c>
      <c r="I250" s="25"/>
      <c r="J250" s="28">
        <f t="shared" si="20"/>
        <v>72</v>
      </c>
      <c r="K250" s="25"/>
      <c r="L250" s="25"/>
      <c r="M250" s="25"/>
      <c r="N250" s="25"/>
      <c r="O250" s="43"/>
      <c r="P250" s="43"/>
      <c r="Q250" s="43">
        <f t="shared" si="21"/>
        <v>0</v>
      </c>
      <c r="R250" s="43"/>
      <c r="S250" s="31">
        <f t="shared" si="22"/>
        <v>72</v>
      </c>
      <c r="T250" s="5"/>
      <c r="U250" s="5"/>
    </row>
    <row r="251" spans="1:21" s="32" customFormat="1" ht="12.75" customHeight="1" hidden="1">
      <c r="A251" s="161">
        <f t="shared" si="23"/>
        <v>79</v>
      </c>
      <c r="B251" s="168"/>
      <c r="C251" s="169"/>
      <c r="D251" s="170"/>
      <c r="E251" s="173" t="s">
        <v>14</v>
      </c>
      <c r="F251" s="28"/>
      <c r="G251" s="28"/>
      <c r="H251" s="174">
        <v>21</v>
      </c>
      <c r="I251" s="28"/>
      <c r="J251" s="28">
        <f t="shared" si="20"/>
        <v>21</v>
      </c>
      <c r="K251" s="28"/>
      <c r="L251" s="28"/>
      <c r="M251" s="28"/>
      <c r="N251" s="28"/>
      <c r="O251" s="33"/>
      <c r="P251" s="33"/>
      <c r="Q251" s="43">
        <f t="shared" si="21"/>
        <v>0</v>
      </c>
      <c r="R251" s="33"/>
      <c r="S251" s="31">
        <f t="shared" si="22"/>
        <v>21</v>
      </c>
      <c r="T251" s="5"/>
      <c r="U251" s="5"/>
    </row>
    <row r="252" spans="1:21" s="32" customFormat="1" ht="13.5" customHeight="1" hidden="1">
      <c r="A252" s="161">
        <f t="shared" si="23"/>
        <v>80</v>
      </c>
      <c r="B252" s="168"/>
      <c r="C252" s="169"/>
      <c r="D252" s="170"/>
      <c r="E252" s="173" t="s">
        <v>21</v>
      </c>
      <c r="F252" s="28"/>
      <c r="G252" s="28"/>
      <c r="H252" s="174"/>
      <c r="I252" s="28"/>
      <c r="J252" s="28">
        <f t="shared" si="20"/>
        <v>0</v>
      </c>
      <c r="K252" s="28"/>
      <c r="L252" s="28"/>
      <c r="M252" s="28"/>
      <c r="N252" s="28"/>
      <c r="O252" s="33"/>
      <c r="P252" s="33">
        <v>100</v>
      </c>
      <c r="Q252" s="43">
        <f t="shared" si="21"/>
        <v>100</v>
      </c>
      <c r="R252" s="33"/>
      <c r="S252" s="31">
        <f t="shared" si="22"/>
        <v>100</v>
      </c>
      <c r="T252" s="5"/>
      <c r="U252" s="5"/>
    </row>
    <row r="253" spans="1:21" s="32" customFormat="1" ht="15" customHeight="1" hidden="1">
      <c r="A253" s="161">
        <f t="shared" si="23"/>
        <v>81</v>
      </c>
      <c r="B253" s="168"/>
      <c r="C253" s="169"/>
      <c r="D253" s="170"/>
      <c r="E253" s="173" t="s">
        <v>16</v>
      </c>
      <c r="F253" s="28"/>
      <c r="G253" s="28"/>
      <c r="H253" s="174"/>
      <c r="I253" s="28"/>
      <c r="J253" s="33">
        <f t="shared" si="20"/>
        <v>0</v>
      </c>
      <c r="K253" s="33"/>
      <c r="L253" s="28"/>
      <c r="M253" s="28"/>
      <c r="N253" s="28"/>
      <c r="O253" s="33"/>
      <c r="P253" s="33">
        <v>50</v>
      </c>
      <c r="Q253" s="43">
        <f t="shared" si="21"/>
        <v>50</v>
      </c>
      <c r="R253" s="33"/>
      <c r="S253" s="31">
        <f t="shared" si="22"/>
        <v>50</v>
      </c>
      <c r="T253" s="5"/>
      <c r="U253" s="5"/>
    </row>
    <row r="254" spans="1:21" s="32" customFormat="1" ht="3" customHeight="1" hidden="1">
      <c r="A254" s="161">
        <f t="shared" si="23"/>
        <v>82</v>
      </c>
      <c r="B254" s="168"/>
      <c r="C254" s="169"/>
      <c r="D254" s="170" t="s">
        <v>49</v>
      </c>
      <c r="E254" s="171" t="s">
        <v>50</v>
      </c>
      <c r="F254" s="48">
        <v>1070</v>
      </c>
      <c r="G254" s="48">
        <v>375</v>
      </c>
      <c r="H254" s="70">
        <f>SUM(H255:H256)</f>
        <v>432</v>
      </c>
      <c r="I254" s="48"/>
      <c r="J254" s="48">
        <f t="shared" si="20"/>
        <v>1877</v>
      </c>
      <c r="K254" s="48"/>
      <c r="L254" s="48"/>
      <c r="M254" s="48"/>
      <c r="N254" s="48"/>
      <c r="O254" s="48"/>
      <c r="P254" s="48">
        <f>SUM(P256:P257)</f>
        <v>35</v>
      </c>
      <c r="Q254" s="43">
        <f t="shared" si="21"/>
        <v>35</v>
      </c>
      <c r="R254" s="48"/>
      <c r="S254" s="31">
        <f t="shared" si="22"/>
        <v>1912</v>
      </c>
      <c r="T254" s="5"/>
      <c r="U254" s="5"/>
    </row>
    <row r="255" spans="1:21" s="32" customFormat="1" ht="15" customHeight="1" hidden="1">
      <c r="A255" s="161">
        <f t="shared" si="23"/>
        <v>83</v>
      </c>
      <c r="B255" s="168"/>
      <c r="C255" s="169"/>
      <c r="D255" s="170"/>
      <c r="E255" s="173" t="s">
        <v>13</v>
      </c>
      <c r="F255" s="48"/>
      <c r="G255" s="48"/>
      <c r="H255" s="70">
        <f>432-22</f>
        <v>410</v>
      </c>
      <c r="I255" s="48"/>
      <c r="J255" s="28">
        <f t="shared" si="20"/>
        <v>410</v>
      </c>
      <c r="K255" s="48"/>
      <c r="L255" s="48"/>
      <c r="M255" s="48"/>
      <c r="N255" s="48"/>
      <c r="O255" s="48"/>
      <c r="P255" s="48"/>
      <c r="Q255" s="43">
        <f t="shared" si="21"/>
        <v>0</v>
      </c>
      <c r="R255" s="48"/>
      <c r="S255" s="31">
        <f t="shared" si="22"/>
        <v>410</v>
      </c>
      <c r="T255" s="5"/>
      <c r="U255" s="5"/>
    </row>
    <row r="256" spans="1:21" s="32" customFormat="1" ht="7.5" customHeight="1" hidden="1" thickBot="1">
      <c r="A256" s="161">
        <f t="shared" si="23"/>
        <v>84</v>
      </c>
      <c r="B256" s="168"/>
      <c r="C256" s="169"/>
      <c r="D256" s="170"/>
      <c r="E256" s="173" t="s">
        <v>14</v>
      </c>
      <c r="F256" s="28"/>
      <c r="G256" s="28"/>
      <c r="H256" s="174">
        <v>22</v>
      </c>
      <c r="I256" s="28"/>
      <c r="J256" s="28">
        <f t="shared" si="20"/>
        <v>22</v>
      </c>
      <c r="K256" s="28"/>
      <c r="L256" s="28"/>
      <c r="M256" s="28"/>
      <c r="N256" s="28"/>
      <c r="O256" s="28"/>
      <c r="P256" s="28"/>
      <c r="Q256" s="43">
        <f t="shared" si="21"/>
        <v>0</v>
      </c>
      <c r="R256" s="28"/>
      <c r="S256" s="31">
        <f t="shared" si="22"/>
        <v>22</v>
      </c>
      <c r="T256" s="5"/>
      <c r="U256" s="5"/>
    </row>
    <row r="257" spans="1:21" s="32" customFormat="1" ht="13.5" customHeight="1" hidden="1" thickBot="1">
      <c r="A257" s="161">
        <f t="shared" si="23"/>
        <v>85</v>
      </c>
      <c r="B257" s="168"/>
      <c r="C257" s="169"/>
      <c r="D257" s="170"/>
      <c r="E257" s="173" t="s">
        <v>16</v>
      </c>
      <c r="F257" s="28"/>
      <c r="G257" s="28"/>
      <c r="H257" s="174"/>
      <c r="I257" s="28"/>
      <c r="J257" s="28">
        <f t="shared" si="20"/>
        <v>0</v>
      </c>
      <c r="K257" s="28"/>
      <c r="L257" s="28"/>
      <c r="M257" s="28"/>
      <c r="N257" s="28"/>
      <c r="O257" s="28"/>
      <c r="P257" s="28">
        <v>35</v>
      </c>
      <c r="Q257" s="28">
        <f t="shared" si="21"/>
        <v>35</v>
      </c>
      <c r="R257" s="28"/>
      <c r="S257" s="31">
        <f t="shared" si="22"/>
        <v>35</v>
      </c>
      <c r="T257" s="5"/>
      <c r="U257" s="5"/>
    </row>
    <row r="258" spans="1:21" s="32" customFormat="1" ht="15" customHeight="1" hidden="1">
      <c r="A258" s="161">
        <f t="shared" si="23"/>
        <v>86</v>
      </c>
      <c r="B258" s="168"/>
      <c r="C258" s="169"/>
      <c r="D258" s="170" t="s">
        <v>51</v>
      </c>
      <c r="E258" s="171" t="s">
        <v>52</v>
      </c>
      <c r="F258" s="48">
        <v>1890</v>
      </c>
      <c r="G258" s="48">
        <v>660</v>
      </c>
      <c r="H258" s="70">
        <f>730+H260</f>
        <v>777</v>
      </c>
      <c r="I258" s="48"/>
      <c r="J258" s="48">
        <f t="shared" si="20"/>
        <v>3327</v>
      </c>
      <c r="K258" s="48"/>
      <c r="L258" s="48"/>
      <c r="M258" s="48">
        <f>SUM(M259:M262)</f>
        <v>30</v>
      </c>
      <c r="N258" s="48"/>
      <c r="O258" s="48"/>
      <c r="P258" s="48">
        <f>SUM(P260:P262)</f>
        <v>60</v>
      </c>
      <c r="Q258" s="48">
        <f t="shared" si="21"/>
        <v>90</v>
      </c>
      <c r="R258" s="48"/>
      <c r="S258" s="31">
        <f t="shared" si="22"/>
        <v>3417</v>
      </c>
      <c r="T258" s="5"/>
      <c r="U258" s="5"/>
    </row>
    <row r="259" spans="1:21" s="32" customFormat="1" ht="12.75" customHeight="1" hidden="1">
      <c r="A259" s="161">
        <f t="shared" si="23"/>
        <v>87</v>
      </c>
      <c r="B259" s="168"/>
      <c r="C259" s="169"/>
      <c r="D259" s="170"/>
      <c r="E259" s="173" t="s">
        <v>13</v>
      </c>
      <c r="F259" s="48"/>
      <c r="G259" s="48"/>
      <c r="H259" s="70">
        <f>777-47</f>
        <v>730</v>
      </c>
      <c r="I259" s="48"/>
      <c r="J259" s="28">
        <f t="shared" si="20"/>
        <v>730</v>
      </c>
      <c r="K259" s="48"/>
      <c r="L259" s="48"/>
      <c r="M259" s="48"/>
      <c r="N259" s="48"/>
      <c r="O259" s="48"/>
      <c r="P259" s="48"/>
      <c r="Q259" s="48">
        <f t="shared" si="21"/>
        <v>0</v>
      </c>
      <c r="R259" s="48"/>
      <c r="S259" s="31">
        <f t="shared" si="22"/>
        <v>730</v>
      </c>
      <c r="T259" s="5"/>
      <c r="U259" s="5"/>
    </row>
    <row r="260" spans="1:21" s="32" customFormat="1" ht="12.75" customHeight="1" hidden="1">
      <c r="A260" s="161">
        <f t="shared" si="23"/>
        <v>88</v>
      </c>
      <c r="B260" s="168"/>
      <c r="C260" s="169"/>
      <c r="D260" s="170"/>
      <c r="E260" s="173" t="s">
        <v>14</v>
      </c>
      <c r="F260" s="28"/>
      <c r="G260" s="28"/>
      <c r="H260" s="174">
        <v>47</v>
      </c>
      <c r="I260" s="28"/>
      <c r="J260" s="28">
        <f t="shared" si="20"/>
        <v>47</v>
      </c>
      <c r="K260" s="28"/>
      <c r="L260" s="28"/>
      <c r="M260" s="28"/>
      <c r="N260" s="28"/>
      <c r="O260" s="28"/>
      <c r="P260" s="28"/>
      <c r="Q260" s="28">
        <f t="shared" si="21"/>
        <v>0</v>
      </c>
      <c r="R260" s="28"/>
      <c r="S260" s="31">
        <f t="shared" si="22"/>
        <v>47</v>
      </c>
      <c r="T260" s="5"/>
      <c r="U260" s="5"/>
    </row>
    <row r="261" spans="1:21" s="32" customFormat="1" ht="8.25" customHeight="1" hidden="1" thickBot="1">
      <c r="A261" s="161">
        <f t="shared" si="23"/>
        <v>89</v>
      </c>
      <c r="B261" s="168"/>
      <c r="C261" s="169"/>
      <c r="D261" s="170"/>
      <c r="E261" s="173" t="s">
        <v>16</v>
      </c>
      <c r="F261" s="28"/>
      <c r="G261" s="28"/>
      <c r="H261" s="174"/>
      <c r="I261" s="28"/>
      <c r="J261" s="28">
        <f t="shared" si="20"/>
        <v>0</v>
      </c>
      <c r="K261" s="28"/>
      <c r="L261" s="28"/>
      <c r="M261" s="28"/>
      <c r="N261" s="28"/>
      <c r="O261" s="28"/>
      <c r="P261" s="28">
        <v>60</v>
      </c>
      <c r="Q261" s="48">
        <f t="shared" si="21"/>
        <v>60</v>
      </c>
      <c r="R261" s="28"/>
      <c r="S261" s="31">
        <f t="shared" si="22"/>
        <v>60</v>
      </c>
      <c r="T261" s="5"/>
      <c r="U261" s="5"/>
    </row>
    <row r="262" spans="1:19" ht="12.75" customHeight="1" hidden="1">
      <c r="A262" s="161">
        <f t="shared" si="23"/>
        <v>90</v>
      </c>
      <c r="B262" s="168"/>
      <c r="C262" s="169"/>
      <c r="D262" s="170"/>
      <c r="E262" s="173" t="s">
        <v>22</v>
      </c>
      <c r="F262" s="28"/>
      <c r="G262" s="28"/>
      <c r="H262" s="174"/>
      <c r="I262" s="28"/>
      <c r="J262" s="28">
        <f t="shared" si="20"/>
        <v>0</v>
      </c>
      <c r="K262" s="28"/>
      <c r="L262" s="28"/>
      <c r="M262" s="28">
        <v>30</v>
      </c>
      <c r="N262" s="28"/>
      <c r="O262" s="28"/>
      <c r="P262" s="175"/>
      <c r="Q262" s="28">
        <f t="shared" si="21"/>
        <v>30</v>
      </c>
      <c r="R262" s="28"/>
      <c r="S262" s="31">
        <f t="shared" si="22"/>
        <v>30</v>
      </c>
    </row>
    <row r="263" spans="1:19" ht="12.75" customHeight="1" hidden="1">
      <c r="A263" s="161">
        <f t="shared" si="23"/>
        <v>91</v>
      </c>
      <c r="B263" s="168"/>
      <c r="C263" s="162"/>
      <c r="D263" s="163" t="s">
        <v>53</v>
      </c>
      <c r="E263" s="187"/>
      <c r="F263" s="166"/>
      <c r="G263" s="166"/>
      <c r="H263" s="166"/>
      <c r="I263" s="166">
        <f>SUM(I264:I265)</f>
        <v>3062</v>
      </c>
      <c r="J263" s="166">
        <f t="shared" si="20"/>
        <v>3062</v>
      </c>
      <c r="K263" s="18"/>
      <c r="L263" s="166"/>
      <c r="M263" s="166"/>
      <c r="N263" s="166"/>
      <c r="O263" s="166"/>
      <c r="P263" s="166"/>
      <c r="Q263" s="166">
        <f t="shared" si="21"/>
        <v>0</v>
      </c>
      <c r="R263" s="18"/>
      <c r="S263" s="167">
        <f t="shared" si="22"/>
        <v>3062</v>
      </c>
    </row>
    <row r="264" spans="1:19" ht="12.75" customHeight="1" hidden="1">
      <c r="A264" s="161">
        <f t="shared" si="23"/>
        <v>92</v>
      </c>
      <c r="B264" s="188"/>
      <c r="C264" s="169" t="s">
        <v>11</v>
      </c>
      <c r="D264" s="170" t="s">
        <v>12</v>
      </c>
      <c r="E264" s="173" t="s">
        <v>54</v>
      </c>
      <c r="F264" s="18"/>
      <c r="G264" s="18"/>
      <c r="H264" s="18"/>
      <c r="I264" s="18">
        <v>1155</v>
      </c>
      <c r="J264" s="28">
        <f t="shared" si="20"/>
        <v>1155</v>
      </c>
      <c r="K264" s="18"/>
      <c r="L264" s="18"/>
      <c r="M264" s="18"/>
      <c r="N264" s="18"/>
      <c r="O264" s="18"/>
      <c r="P264" s="18"/>
      <c r="Q264" s="28">
        <f t="shared" si="21"/>
        <v>0</v>
      </c>
      <c r="R264" s="18"/>
      <c r="S264" s="31">
        <f t="shared" si="22"/>
        <v>1155</v>
      </c>
    </row>
    <row r="265" spans="1:19" ht="12.75" customHeight="1" hidden="1">
      <c r="A265" s="161">
        <f t="shared" si="23"/>
        <v>93</v>
      </c>
      <c r="B265" s="188"/>
      <c r="C265" s="169" t="s">
        <v>11</v>
      </c>
      <c r="D265" s="170" t="s">
        <v>17</v>
      </c>
      <c r="E265" s="173" t="s">
        <v>55</v>
      </c>
      <c r="F265" s="18"/>
      <c r="G265" s="18"/>
      <c r="H265" s="18"/>
      <c r="I265" s="18">
        <v>1907</v>
      </c>
      <c r="J265" s="28">
        <f t="shared" si="20"/>
        <v>1907</v>
      </c>
      <c r="K265" s="18"/>
      <c r="L265" s="18"/>
      <c r="M265" s="18"/>
      <c r="N265" s="18"/>
      <c r="O265" s="18"/>
      <c r="P265" s="18"/>
      <c r="Q265" s="28">
        <f t="shared" si="21"/>
        <v>0</v>
      </c>
      <c r="R265" s="18"/>
      <c r="S265" s="31">
        <f t="shared" si="22"/>
        <v>1907</v>
      </c>
    </row>
    <row r="266" spans="1:19" ht="12.75" customHeight="1" hidden="1">
      <c r="A266" s="161"/>
      <c r="B266" s="188"/>
      <c r="C266" s="169"/>
      <c r="D266" s="170"/>
      <c r="E266" s="173" t="s">
        <v>220</v>
      </c>
      <c r="F266" s="18"/>
      <c r="G266" s="18"/>
      <c r="H266" s="174">
        <v>110</v>
      </c>
      <c r="I266" s="18"/>
      <c r="J266" s="28">
        <v>110</v>
      </c>
      <c r="K266" s="18"/>
      <c r="L266" s="18"/>
      <c r="M266" s="18"/>
      <c r="N266" s="18"/>
      <c r="O266" s="18"/>
      <c r="P266" s="18"/>
      <c r="Q266" s="28"/>
      <c r="R266" s="18"/>
      <c r="S266" s="31">
        <v>110</v>
      </c>
    </row>
    <row r="267" spans="1:19" ht="12.75" customHeight="1" hidden="1">
      <c r="A267" s="161"/>
      <c r="B267" s="188"/>
      <c r="C267" s="169"/>
      <c r="D267" s="170"/>
      <c r="E267" s="173" t="s">
        <v>221</v>
      </c>
      <c r="F267" s="18"/>
      <c r="G267" s="18"/>
      <c r="H267" s="18"/>
      <c r="I267" s="18">
        <v>5</v>
      </c>
      <c r="J267" s="28">
        <v>5</v>
      </c>
      <c r="K267" s="18"/>
      <c r="L267" s="18"/>
      <c r="M267" s="18"/>
      <c r="N267" s="18"/>
      <c r="O267" s="18"/>
      <c r="P267" s="18"/>
      <c r="Q267" s="28"/>
      <c r="R267" s="18"/>
      <c r="S267" s="31">
        <v>5</v>
      </c>
    </row>
    <row r="268" spans="1:19" ht="12.75" hidden="1">
      <c r="A268" s="161"/>
      <c r="B268" s="168"/>
      <c r="C268" s="169"/>
      <c r="D268" s="170"/>
      <c r="E268" s="173"/>
      <c r="F268" s="28"/>
      <c r="G268" s="28"/>
      <c r="H268" s="174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31"/>
    </row>
    <row r="269" spans="1:19" ht="12.75" hidden="1">
      <c r="A269" s="161"/>
      <c r="B269" s="168"/>
      <c r="C269" s="169"/>
      <c r="D269" s="170"/>
      <c r="E269" s="173"/>
      <c r="F269" s="28"/>
      <c r="G269" s="28"/>
      <c r="H269" s="174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31"/>
    </row>
    <row r="270" spans="1:19" ht="12.75" hidden="1">
      <c r="A270" s="161"/>
      <c r="B270" s="168"/>
      <c r="C270" s="169"/>
      <c r="D270" s="170"/>
      <c r="E270" s="173"/>
      <c r="F270" s="28"/>
      <c r="G270" s="28"/>
      <c r="H270" s="174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31"/>
    </row>
    <row r="271" spans="1:19" ht="12.75" hidden="1">
      <c r="A271" s="161"/>
      <c r="B271" s="168"/>
      <c r="C271" s="169"/>
      <c r="D271" s="170"/>
      <c r="E271" s="173"/>
      <c r="F271" s="28"/>
      <c r="G271" s="28"/>
      <c r="H271" s="174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31"/>
    </row>
    <row r="272" spans="1:19" ht="12.75" hidden="1">
      <c r="A272" s="161"/>
      <c r="B272" s="168"/>
      <c r="C272" s="169"/>
      <c r="D272" s="170"/>
      <c r="E272" s="173"/>
      <c r="F272" s="28"/>
      <c r="G272" s="28"/>
      <c r="H272" s="174"/>
      <c r="I272" s="28"/>
      <c r="J272" s="28"/>
      <c r="K272" s="28"/>
      <c r="L272" s="28"/>
      <c r="M272" s="28"/>
      <c r="N272" s="28"/>
      <c r="O272" s="28"/>
      <c r="P272" s="175"/>
      <c r="Q272" s="28"/>
      <c r="R272" s="28"/>
      <c r="S272" s="31"/>
    </row>
    <row r="273" spans="1:19" ht="12.75" hidden="1">
      <c r="A273" s="161"/>
      <c r="B273" s="168"/>
      <c r="C273" s="169"/>
      <c r="D273" s="192"/>
      <c r="E273" s="193"/>
      <c r="F273" s="65"/>
      <c r="G273" s="65"/>
      <c r="H273" s="194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194"/>
    </row>
    <row r="274" spans="1:19" ht="12.75" hidden="1">
      <c r="A274" s="161"/>
      <c r="B274" s="168"/>
      <c r="C274" s="169"/>
      <c r="D274" s="170"/>
      <c r="E274" s="173"/>
      <c r="F274" s="28"/>
      <c r="G274" s="28"/>
      <c r="H274" s="174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31"/>
    </row>
    <row r="275" spans="1:19" ht="12.75" hidden="1">
      <c r="A275" s="161"/>
      <c r="B275" s="168"/>
      <c r="C275" s="169"/>
      <c r="D275" s="170"/>
      <c r="E275" s="173"/>
      <c r="F275" s="28"/>
      <c r="G275" s="28"/>
      <c r="H275" s="174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31"/>
    </row>
    <row r="276" spans="1:19" ht="12.75" hidden="1">
      <c r="A276" s="161"/>
      <c r="B276" s="168"/>
      <c r="C276" s="169"/>
      <c r="D276" s="170"/>
      <c r="E276" s="173"/>
      <c r="F276" s="28"/>
      <c r="G276" s="28"/>
      <c r="H276" s="174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31"/>
    </row>
    <row r="277" spans="1:19" ht="12.75" hidden="1">
      <c r="A277" s="161"/>
      <c r="B277" s="168"/>
      <c r="C277" s="169"/>
      <c r="D277" s="170"/>
      <c r="E277" s="173"/>
      <c r="F277" s="28"/>
      <c r="G277" s="28"/>
      <c r="H277" s="174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31"/>
    </row>
    <row r="278" spans="1:19" ht="12.75" hidden="1">
      <c r="A278" s="161"/>
      <c r="B278" s="168"/>
      <c r="C278" s="169"/>
      <c r="D278" s="170"/>
      <c r="E278" s="173"/>
      <c r="F278" s="28"/>
      <c r="G278" s="28"/>
      <c r="H278" s="174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31"/>
    </row>
    <row r="279" spans="1:19" ht="12.75" hidden="1">
      <c r="A279" s="161"/>
      <c r="B279" s="168"/>
      <c r="C279" s="169"/>
      <c r="D279" s="170"/>
      <c r="E279" s="173"/>
      <c r="F279" s="28"/>
      <c r="G279" s="28"/>
      <c r="H279" s="174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31"/>
    </row>
    <row r="280" spans="1:19" ht="12.75" hidden="1">
      <c r="A280" s="161"/>
      <c r="B280" s="168"/>
      <c r="C280" s="169"/>
      <c r="D280" s="170"/>
      <c r="E280" s="173"/>
      <c r="F280" s="28"/>
      <c r="G280" s="28"/>
      <c r="H280" s="174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31"/>
    </row>
    <row r="281" spans="1:19" ht="12.75" hidden="1">
      <c r="A281" s="161"/>
      <c r="B281" s="168"/>
      <c r="C281" s="169"/>
      <c r="D281" s="170"/>
      <c r="E281" s="173"/>
      <c r="F281" s="28"/>
      <c r="G281" s="28"/>
      <c r="H281" s="174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31"/>
    </row>
    <row r="282" spans="1:19" ht="12.75" customHeight="1" hidden="1">
      <c r="A282" s="161"/>
      <c r="B282" s="168"/>
      <c r="C282" s="169"/>
      <c r="D282" s="170"/>
      <c r="E282" s="173"/>
      <c r="F282" s="28"/>
      <c r="G282" s="28"/>
      <c r="H282" s="174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31"/>
    </row>
    <row r="283" spans="1:19" ht="12.75" customHeight="1" hidden="1">
      <c r="A283" s="161"/>
      <c r="B283" s="168"/>
      <c r="C283" s="169"/>
      <c r="D283" s="170"/>
      <c r="E283" s="173"/>
      <c r="F283" s="28"/>
      <c r="G283" s="28"/>
      <c r="H283" s="174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31"/>
    </row>
    <row r="284" spans="1:19" ht="12.75">
      <c r="A284" s="161"/>
      <c r="B284" s="168"/>
      <c r="C284" s="169"/>
      <c r="D284" s="170"/>
      <c r="E284" s="173"/>
      <c r="F284" s="28"/>
      <c r="G284" s="28"/>
      <c r="H284" s="174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31"/>
    </row>
    <row r="285" spans="1:19" ht="12.75">
      <c r="A285" s="161"/>
      <c r="B285" s="168"/>
      <c r="C285" s="169"/>
      <c r="D285" s="170"/>
      <c r="E285" s="173"/>
      <c r="F285" s="28"/>
      <c r="G285" s="28"/>
      <c r="H285" s="174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31"/>
    </row>
    <row r="286" spans="1:19" ht="12.75">
      <c r="A286" s="161"/>
      <c r="B286" s="168"/>
      <c r="C286" s="169"/>
      <c r="D286" s="170"/>
      <c r="E286" s="173"/>
      <c r="F286" s="28"/>
      <c r="G286" s="28"/>
      <c r="H286" s="174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31"/>
    </row>
    <row r="287" spans="1:19" ht="12.75">
      <c r="A287" s="161"/>
      <c r="B287" s="168"/>
      <c r="C287" s="169"/>
      <c r="D287" s="170"/>
      <c r="E287" s="173"/>
      <c r="F287" s="28"/>
      <c r="G287" s="28"/>
      <c r="H287" s="174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31"/>
    </row>
    <row r="288" spans="1:19" ht="12.75" customHeight="1" hidden="1">
      <c r="A288" s="161"/>
      <c r="B288" s="168"/>
      <c r="C288" s="162"/>
      <c r="D288" s="163"/>
      <c r="E288" s="187"/>
      <c r="F288" s="195"/>
      <c r="G288" s="195"/>
      <c r="H288" s="195"/>
      <c r="I288" s="195"/>
      <c r="J288" s="195"/>
      <c r="K288" s="70"/>
      <c r="L288" s="195"/>
      <c r="M288" s="195"/>
      <c r="N288" s="195"/>
      <c r="O288" s="195"/>
      <c r="P288" s="195"/>
      <c r="Q288" s="195"/>
      <c r="R288" s="70"/>
      <c r="S288" s="196"/>
    </row>
    <row r="289" spans="1:19" ht="12.75" customHeight="1" hidden="1">
      <c r="A289" s="161"/>
      <c r="B289" s="168"/>
      <c r="C289" s="169"/>
      <c r="D289" s="170"/>
      <c r="E289" s="173"/>
      <c r="F289" s="28"/>
      <c r="G289" s="28"/>
      <c r="H289" s="174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31"/>
    </row>
    <row r="290" spans="1:19" ht="13.5" customHeight="1" hidden="1" thickBot="1">
      <c r="A290" s="161"/>
      <c r="B290" s="168"/>
      <c r="C290" s="169"/>
      <c r="D290" s="170"/>
      <c r="E290" s="173"/>
      <c r="F290" s="28"/>
      <c r="G290" s="28"/>
      <c r="H290" s="174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31"/>
    </row>
    <row r="291" spans="1:21" s="32" customFormat="1" ht="12.75" customHeight="1" hidden="1">
      <c r="A291" s="161"/>
      <c r="B291" s="168"/>
      <c r="C291" s="169"/>
      <c r="D291" s="170"/>
      <c r="E291" s="173"/>
      <c r="F291" s="28"/>
      <c r="G291" s="28"/>
      <c r="H291" s="174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31"/>
      <c r="T291" s="5"/>
      <c r="U291" s="5"/>
    </row>
    <row r="292" spans="1:21" s="32" customFormat="1" ht="12.75" customHeight="1" hidden="1">
      <c r="A292" s="161"/>
      <c r="B292" s="168"/>
      <c r="C292" s="169"/>
      <c r="D292" s="170"/>
      <c r="E292" s="173"/>
      <c r="F292" s="28"/>
      <c r="G292" s="28"/>
      <c r="H292" s="174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31"/>
      <c r="T292" s="5"/>
      <c r="U292" s="5"/>
    </row>
    <row r="293" spans="1:21" s="32" customFormat="1" ht="12.75" customHeight="1" hidden="1">
      <c r="A293" s="161"/>
      <c r="B293" s="168"/>
      <c r="C293" s="169"/>
      <c r="D293" s="170"/>
      <c r="E293" s="173"/>
      <c r="F293" s="28"/>
      <c r="G293" s="28"/>
      <c r="H293" s="174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31"/>
      <c r="T293" s="5"/>
      <c r="U293" s="5"/>
    </row>
    <row r="294" spans="1:21" s="32" customFormat="1" ht="12.75" customHeight="1" hidden="1">
      <c r="A294" s="161"/>
      <c r="B294" s="168"/>
      <c r="C294" s="169"/>
      <c r="D294" s="170"/>
      <c r="E294" s="173"/>
      <c r="F294" s="28"/>
      <c r="G294" s="28"/>
      <c r="H294" s="174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31"/>
      <c r="T294" s="5"/>
      <c r="U294" s="5"/>
    </row>
    <row r="295" spans="1:21" s="32" customFormat="1" ht="12.75" customHeight="1" hidden="1">
      <c r="A295" s="161"/>
      <c r="B295" s="168"/>
      <c r="C295" s="169"/>
      <c r="D295" s="170"/>
      <c r="E295" s="173"/>
      <c r="F295" s="28"/>
      <c r="G295" s="28"/>
      <c r="H295" s="174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31"/>
      <c r="T295" s="5"/>
      <c r="U295" s="5"/>
    </row>
    <row r="296" spans="1:21" s="32" customFormat="1" ht="12.75" customHeight="1" hidden="1">
      <c r="A296" s="161"/>
      <c r="B296" s="168"/>
      <c r="C296" s="169"/>
      <c r="D296" s="170"/>
      <c r="E296" s="173"/>
      <c r="F296" s="28"/>
      <c r="G296" s="28"/>
      <c r="H296" s="174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31"/>
      <c r="T296" s="5"/>
      <c r="U296" s="5"/>
    </row>
    <row r="297" spans="1:21" s="32" customFormat="1" ht="12.75" customHeight="1" hidden="1">
      <c r="A297" s="161"/>
      <c r="B297" s="168"/>
      <c r="C297" s="169"/>
      <c r="D297" s="170"/>
      <c r="E297" s="173"/>
      <c r="F297" s="28"/>
      <c r="G297" s="28"/>
      <c r="H297" s="174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31"/>
      <c r="T297" s="5"/>
      <c r="U297" s="5"/>
    </row>
    <row r="298" spans="1:21" s="32" customFormat="1" ht="12.75" customHeight="1" hidden="1">
      <c r="A298" s="161"/>
      <c r="B298" s="168"/>
      <c r="C298" s="169"/>
      <c r="D298" s="170"/>
      <c r="E298" s="173"/>
      <c r="F298" s="28"/>
      <c r="G298" s="28"/>
      <c r="H298" s="174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31"/>
      <c r="T298" s="5"/>
      <c r="U298" s="5"/>
    </row>
    <row r="299" spans="1:21" s="32" customFormat="1" ht="12.75" customHeight="1" hidden="1">
      <c r="A299" s="161"/>
      <c r="B299" s="168"/>
      <c r="C299" s="169"/>
      <c r="D299" s="170"/>
      <c r="E299" s="173"/>
      <c r="F299" s="28"/>
      <c r="G299" s="28"/>
      <c r="H299" s="174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31"/>
      <c r="T299" s="5"/>
      <c r="U299" s="5"/>
    </row>
    <row r="300" spans="1:21" s="32" customFormat="1" ht="12.75" customHeight="1" hidden="1">
      <c r="A300" s="161"/>
      <c r="B300" s="168"/>
      <c r="C300" s="169"/>
      <c r="D300" s="170"/>
      <c r="E300" s="173"/>
      <c r="F300" s="28"/>
      <c r="G300" s="28"/>
      <c r="H300" s="174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31"/>
      <c r="T300" s="5"/>
      <c r="U300" s="5"/>
    </row>
    <row r="301" spans="1:21" s="32" customFormat="1" ht="12.75" customHeight="1" hidden="1">
      <c r="A301" s="161"/>
      <c r="B301" s="168"/>
      <c r="C301" s="169"/>
      <c r="D301" s="170"/>
      <c r="E301" s="173"/>
      <c r="F301" s="28"/>
      <c r="G301" s="28"/>
      <c r="H301" s="174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31"/>
      <c r="T301" s="5"/>
      <c r="U301" s="5"/>
    </row>
    <row r="302" spans="1:21" s="32" customFormat="1" ht="12.75" customHeight="1" hidden="1">
      <c r="A302" s="161"/>
      <c r="B302" s="168"/>
      <c r="C302" s="169"/>
      <c r="D302" s="170"/>
      <c r="E302" s="173"/>
      <c r="F302" s="28"/>
      <c r="G302" s="28"/>
      <c r="H302" s="174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31"/>
      <c r="T302" s="5"/>
      <c r="U302" s="5"/>
    </row>
    <row r="303" spans="1:21" s="32" customFormat="1" ht="2.25" customHeight="1" hidden="1">
      <c r="A303" s="161"/>
      <c r="B303" s="168"/>
      <c r="C303" s="169"/>
      <c r="D303" s="170"/>
      <c r="E303" s="173"/>
      <c r="F303" s="28"/>
      <c r="G303" s="28"/>
      <c r="H303" s="174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31"/>
      <c r="T303" s="5"/>
      <c r="U303" s="5"/>
    </row>
    <row r="304" spans="1:21" s="32" customFormat="1" ht="18.75" customHeight="1" hidden="1">
      <c r="A304" s="161"/>
      <c r="B304" s="177"/>
      <c r="C304" s="169"/>
      <c r="D304" s="170"/>
      <c r="E304" s="186"/>
      <c r="F304" s="28"/>
      <c r="G304" s="28"/>
      <c r="H304" s="174"/>
      <c r="I304" s="28"/>
      <c r="J304" s="33"/>
      <c r="K304" s="33"/>
      <c r="L304" s="28"/>
      <c r="M304" s="28"/>
      <c r="N304" s="28"/>
      <c r="O304" s="33"/>
      <c r="P304" s="33"/>
      <c r="Q304" s="33"/>
      <c r="R304" s="33"/>
      <c r="S304" s="34"/>
      <c r="T304" s="5"/>
      <c r="U304" s="5"/>
    </row>
    <row r="305" spans="1:21" s="32" customFormat="1" ht="2.25" customHeight="1" hidden="1" thickBot="1">
      <c r="A305" s="161"/>
      <c r="B305" s="168"/>
      <c r="C305" s="169"/>
      <c r="D305" s="170"/>
      <c r="E305" s="173"/>
      <c r="F305" s="28"/>
      <c r="G305" s="28"/>
      <c r="H305" s="174"/>
      <c r="I305" s="28"/>
      <c r="J305" s="33"/>
      <c r="K305" s="33"/>
      <c r="L305" s="28"/>
      <c r="M305" s="28"/>
      <c r="N305" s="28"/>
      <c r="O305" s="33"/>
      <c r="P305" s="33"/>
      <c r="Q305" s="33"/>
      <c r="R305" s="33"/>
      <c r="S305" s="34"/>
      <c r="T305" s="5"/>
      <c r="U305" s="5"/>
    </row>
    <row r="306" spans="1:21" s="32" customFormat="1" ht="13.5" customHeight="1" hidden="1" thickBot="1">
      <c r="A306" s="518"/>
      <c r="B306" s="518"/>
      <c r="C306" s="518"/>
      <c r="D306" s="518"/>
      <c r="E306" s="518"/>
      <c r="F306" s="518"/>
      <c r="G306" s="518"/>
      <c r="H306" s="518"/>
      <c r="I306" s="518"/>
      <c r="J306" s="518"/>
      <c r="K306" s="518"/>
      <c r="L306" s="178"/>
      <c r="M306" s="178"/>
      <c r="N306" s="178"/>
      <c r="O306" s="178"/>
      <c r="P306" s="178"/>
      <c r="Q306" s="178"/>
      <c r="R306" s="9"/>
      <c r="S306" s="515"/>
      <c r="T306" s="5"/>
      <c r="U306" s="5"/>
    </row>
    <row r="307" spans="1:21" s="32" customFormat="1" ht="15" customHeight="1" hidden="1">
      <c r="A307" s="179"/>
      <c r="B307" s="180"/>
      <c r="C307" s="181"/>
      <c r="D307" s="182"/>
      <c r="E307" s="183"/>
      <c r="F307" s="516"/>
      <c r="G307" s="516"/>
      <c r="H307" s="516"/>
      <c r="I307" s="516"/>
      <c r="J307" s="516"/>
      <c r="K307" s="10"/>
      <c r="L307" s="516"/>
      <c r="M307" s="516"/>
      <c r="N307" s="516"/>
      <c r="O307" s="516"/>
      <c r="P307" s="516"/>
      <c r="Q307" s="516"/>
      <c r="R307" s="10"/>
      <c r="S307" s="515"/>
      <c r="T307" s="5"/>
      <c r="U307" s="5"/>
    </row>
    <row r="308" spans="1:21" s="32" customFormat="1" ht="12.75" customHeight="1" hidden="1">
      <c r="A308" s="179"/>
      <c r="B308" s="184"/>
      <c r="C308" s="182"/>
      <c r="D308" s="517"/>
      <c r="E308" s="517"/>
      <c r="F308" s="517"/>
      <c r="G308" s="517"/>
      <c r="H308" s="517"/>
      <c r="I308" s="517"/>
      <c r="J308" s="517"/>
      <c r="K308" s="11"/>
      <c r="L308" s="517"/>
      <c r="M308" s="517"/>
      <c r="N308" s="517"/>
      <c r="O308" s="517"/>
      <c r="P308" s="517"/>
      <c r="Q308" s="517"/>
      <c r="R308" s="11"/>
      <c r="S308" s="515"/>
      <c r="T308" s="5"/>
      <c r="U308" s="5"/>
    </row>
    <row r="309" spans="1:21" s="32" customFormat="1" ht="12.75" customHeight="1" hidden="1">
      <c r="A309" s="179"/>
      <c r="B309" s="184"/>
      <c r="C309" s="182"/>
      <c r="D309" s="182"/>
      <c r="E309" s="183"/>
      <c r="F309" s="509"/>
      <c r="G309" s="509"/>
      <c r="H309" s="509"/>
      <c r="I309" s="509"/>
      <c r="J309" s="509"/>
      <c r="K309" s="12"/>
      <c r="L309" s="509"/>
      <c r="M309" s="509"/>
      <c r="N309" s="509"/>
      <c r="O309" s="509"/>
      <c r="P309" s="509"/>
      <c r="Q309" s="509"/>
      <c r="R309" s="12"/>
      <c r="S309" s="515"/>
      <c r="T309" s="5"/>
      <c r="U309" s="5"/>
    </row>
    <row r="310" spans="1:21" s="32" customFormat="1" ht="13.5" customHeight="1" hidden="1" thickBot="1">
      <c r="A310" s="179"/>
      <c r="B310" s="184"/>
      <c r="C310" s="182"/>
      <c r="D310" s="182"/>
      <c r="E310" s="183"/>
      <c r="F310" s="509"/>
      <c r="G310" s="509"/>
      <c r="H310" s="509"/>
      <c r="I310" s="509"/>
      <c r="J310" s="509"/>
      <c r="K310" s="12"/>
      <c r="L310" s="509"/>
      <c r="M310" s="509"/>
      <c r="N310" s="509"/>
      <c r="O310" s="509"/>
      <c r="P310" s="509"/>
      <c r="Q310" s="509"/>
      <c r="R310" s="12"/>
      <c r="S310" s="515"/>
      <c r="T310" s="5"/>
      <c r="U310" s="5"/>
    </row>
    <row r="311" spans="1:19" ht="12.75" customHeight="1" hidden="1">
      <c r="A311" s="161"/>
      <c r="B311" s="197"/>
      <c r="C311" s="198"/>
      <c r="D311" s="199"/>
      <c r="E311" s="199"/>
      <c r="F311" s="191"/>
      <c r="G311" s="191"/>
      <c r="H311" s="191"/>
      <c r="I311" s="191"/>
      <c r="J311" s="191"/>
      <c r="K311" s="15"/>
      <c r="L311" s="191"/>
      <c r="M311" s="191"/>
      <c r="N311" s="191"/>
      <c r="O311" s="191"/>
      <c r="P311" s="191"/>
      <c r="Q311" s="191"/>
      <c r="R311" s="15"/>
      <c r="S311" s="191"/>
    </row>
    <row r="312" spans="1:19" ht="12.75" customHeight="1" hidden="1">
      <c r="A312" s="161"/>
      <c r="B312" s="168"/>
      <c r="C312" s="162"/>
      <c r="D312" s="163"/>
      <c r="E312" s="187"/>
      <c r="F312" s="195"/>
      <c r="G312" s="195"/>
      <c r="H312" s="195"/>
      <c r="I312" s="195"/>
      <c r="J312" s="195"/>
      <c r="K312" s="70"/>
      <c r="L312" s="195"/>
      <c r="M312" s="195"/>
      <c r="N312" s="195"/>
      <c r="O312" s="195"/>
      <c r="P312" s="195"/>
      <c r="Q312" s="195"/>
      <c r="R312" s="70"/>
      <c r="S312" s="196"/>
    </row>
    <row r="313" spans="1:19" ht="12.75" customHeight="1" hidden="1">
      <c r="A313" s="161"/>
      <c r="B313" s="168"/>
      <c r="C313" s="169"/>
      <c r="D313" s="170"/>
      <c r="E313" s="171"/>
      <c r="F313" s="48"/>
      <c r="G313" s="48"/>
      <c r="H313" s="70"/>
      <c r="I313" s="48"/>
      <c r="J313" s="28"/>
      <c r="K313" s="28"/>
      <c r="L313" s="48"/>
      <c r="M313" s="48"/>
      <c r="N313" s="48"/>
      <c r="O313" s="48"/>
      <c r="P313" s="48"/>
      <c r="Q313" s="48"/>
      <c r="R313" s="48"/>
      <c r="S313" s="31"/>
    </row>
    <row r="314" spans="1:19" ht="12.75">
      <c r="A314" s="161"/>
      <c r="B314" s="168"/>
      <c r="C314" s="169"/>
      <c r="D314" s="170"/>
      <c r="E314" s="173"/>
      <c r="F314" s="48"/>
      <c r="G314" s="48"/>
      <c r="H314" s="70"/>
      <c r="I314" s="48"/>
      <c r="J314" s="28"/>
      <c r="K314" s="28"/>
      <c r="L314" s="48"/>
      <c r="M314" s="48"/>
      <c r="N314" s="48"/>
      <c r="O314" s="48"/>
      <c r="P314" s="48"/>
      <c r="Q314" s="48"/>
      <c r="R314" s="48"/>
      <c r="S314" s="31"/>
    </row>
    <row r="315" spans="1:19" ht="12.75">
      <c r="A315" s="161"/>
      <c r="B315" s="168"/>
      <c r="C315" s="169"/>
      <c r="D315" s="170"/>
      <c r="E315" s="173"/>
      <c r="F315" s="48"/>
      <c r="G315" s="48"/>
      <c r="H315" s="70"/>
      <c r="I315" s="48"/>
      <c r="J315" s="28"/>
      <c r="K315" s="28"/>
      <c r="L315" s="48"/>
      <c r="M315" s="48"/>
      <c r="N315" s="48"/>
      <c r="O315" s="48"/>
      <c r="P315" s="48"/>
      <c r="Q315" s="48"/>
      <c r="R315" s="48"/>
      <c r="S315" s="31"/>
    </row>
    <row r="316" spans="1:19" ht="12.75">
      <c r="A316" s="161"/>
      <c r="B316" s="168"/>
      <c r="C316" s="169"/>
      <c r="D316" s="170"/>
      <c r="E316" s="173"/>
      <c r="F316" s="48"/>
      <c r="G316" s="48"/>
      <c r="H316" s="70"/>
      <c r="I316" s="48"/>
      <c r="J316" s="28"/>
      <c r="K316" s="28"/>
      <c r="L316" s="48"/>
      <c r="M316" s="48"/>
      <c r="N316" s="48"/>
      <c r="O316" s="48"/>
      <c r="P316" s="48"/>
      <c r="Q316" s="48"/>
      <c r="R316" s="48"/>
      <c r="S316" s="31"/>
    </row>
    <row r="317" spans="1:19" ht="12.75">
      <c r="A317" s="161"/>
      <c r="B317" s="168"/>
      <c r="C317" s="169"/>
      <c r="D317" s="170"/>
      <c r="E317" s="173"/>
      <c r="F317" s="48"/>
      <c r="G317" s="48"/>
      <c r="H317" s="70"/>
      <c r="I317" s="48"/>
      <c r="J317" s="28"/>
      <c r="K317" s="28"/>
      <c r="L317" s="48"/>
      <c r="M317" s="48"/>
      <c r="N317" s="48"/>
      <c r="O317" s="48"/>
      <c r="P317" s="48"/>
      <c r="Q317" s="48"/>
      <c r="R317" s="48"/>
      <c r="S317" s="31"/>
    </row>
    <row r="318" spans="1:19" ht="12.75">
      <c r="A318" s="161"/>
      <c r="B318" s="189"/>
      <c r="C318" s="164"/>
      <c r="D318" s="200"/>
      <c r="E318" s="200"/>
      <c r="F318" s="190"/>
      <c r="G318" s="190"/>
      <c r="H318" s="190"/>
      <c r="I318" s="190"/>
      <c r="J318" s="190"/>
      <c r="K318" s="15"/>
      <c r="L318" s="191"/>
      <c r="M318" s="190"/>
      <c r="N318" s="190"/>
      <c r="O318" s="190"/>
      <c r="P318" s="190"/>
      <c r="Q318" s="190"/>
      <c r="R318" s="15"/>
      <c r="S318" s="190"/>
    </row>
    <row r="319" spans="1:19" ht="12.75">
      <c r="A319" s="161"/>
      <c r="B319" s="162"/>
      <c r="C319" s="162"/>
      <c r="D319" s="163"/>
      <c r="E319" s="187"/>
      <c r="F319" s="166"/>
      <c r="G319" s="166"/>
      <c r="H319" s="166"/>
      <c r="I319" s="166"/>
      <c r="J319" s="166"/>
      <c r="K319" s="18"/>
      <c r="L319" s="166"/>
      <c r="M319" s="166"/>
      <c r="N319" s="166"/>
      <c r="O319" s="166"/>
      <c r="P319" s="166"/>
      <c r="Q319" s="166"/>
      <c r="R319" s="18"/>
      <c r="S319" s="167"/>
    </row>
    <row r="320" spans="1:19" ht="12.75" customHeight="1">
      <c r="A320" s="161"/>
      <c r="B320" s="168"/>
      <c r="C320" s="169"/>
      <c r="D320" s="170"/>
      <c r="E320" s="173"/>
      <c r="F320" s="28"/>
      <c r="G320" s="28"/>
      <c r="H320" s="174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31"/>
    </row>
    <row r="321" spans="1:19" ht="12.75">
      <c r="A321" s="161"/>
      <c r="B321" s="168"/>
      <c r="C321" s="169"/>
      <c r="D321" s="170"/>
      <c r="E321" s="173"/>
      <c r="F321" s="28"/>
      <c r="G321" s="28"/>
      <c r="H321" s="174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31"/>
    </row>
    <row r="322" spans="1:19" ht="12.75">
      <c r="A322" s="161"/>
      <c r="B322" s="168"/>
      <c r="C322" s="169"/>
      <c r="D322" s="170"/>
      <c r="E322" s="173"/>
      <c r="F322" s="28"/>
      <c r="G322" s="28"/>
      <c r="H322" s="174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31"/>
    </row>
    <row r="323" spans="1:19" ht="12.75">
      <c r="A323" s="161"/>
      <c r="B323" s="168"/>
      <c r="C323" s="169"/>
      <c r="D323" s="170"/>
      <c r="E323" s="173"/>
      <c r="F323" s="28"/>
      <c r="G323" s="28"/>
      <c r="H323" s="174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31"/>
    </row>
    <row r="324" spans="1:19" ht="12.75">
      <c r="A324" s="161"/>
      <c r="B324" s="162"/>
      <c r="C324" s="162"/>
      <c r="D324" s="163"/>
      <c r="E324" s="187"/>
      <c r="F324" s="166"/>
      <c r="G324" s="166"/>
      <c r="H324" s="166"/>
      <c r="I324" s="166"/>
      <c r="J324" s="166"/>
      <c r="K324" s="18"/>
      <c r="L324" s="166"/>
      <c r="M324" s="166"/>
      <c r="N324" s="166"/>
      <c r="O324" s="166"/>
      <c r="P324" s="166"/>
      <c r="Q324" s="166"/>
      <c r="R324" s="18"/>
      <c r="S324" s="196"/>
    </row>
    <row r="325" spans="1:19" ht="12.75">
      <c r="A325" s="161"/>
      <c r="B325" s="168"/>
      <c r="C325" s="169"/>
      <c r="D325" s="170"/>
      <c r="E325" s="173"/>
      <c r="F325" s="28"/>
      <c r="G325" s="28"/>
      <c r="H325" s="174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31"/>
    </row>
    <row r="326" spans="1:19" ht="12.75">
      <c r="A326" s="161"/>
      <c r="B326" s="168"/>
      <c r="C326" s="169"/>
      <c r="D326" s="170"/>
      <c r="E326" s="173"/>
      <c r="F326" s="28"/>
      <c r="G326" s="28"/>
      <c r="H326" s="174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31"/>
    </row>
    <row r="327" spans="1:19" ht="12.75">
      <c r="A327" s="161"/>
      <c r="B327" s="162"/>
      <c r="C327" s="162"/>
      <c r="D327" s="163"/>
      <c r="E327" s="187"/>
      <c r="F327" s="166"/>
      <c r="G327" s="166"/>
      <c r="H327" s="166"/>
      <c r="I327" s="166"/>
      <c r="J327" s="166"/>
      <c r="K327" s="18"/>
      <c r="L327" s="166"/>
      <c r="M327" s="166"/>
      <c r="N327" s="166"/>
      <c r="O327" s="166"/>
      <c r="P327" s="166"/>
      <c r="Q327" s="166"/>
      <c r="R327" s="18"/>
      <c r="S327" s="196"/>
    </row>
    <row r="328" spans="1:19" ht="12.75">
      <c r="A328" s="161"/>
      <c r="B328" s="168"/>
      <c r="C328" s="169"/>
      <c r="D328" s="170"/>
      <c r="E328" s="173"/>
      <c r="F328" s="28"/>
      <c r="G328" s="28"/>
      <c r="H328" s="174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31"/>
    </row>
    <row r="329" spans="1:19" ht="12.75">
      <c r="A329" s="161"/>
      <c r="B329" s="162"/>
      <c r="C329" s="162"/>
      <c r="D329" s="163"/>
      <c r="E329" s="187"/>
      <c r="F329" s="166"/>
      <c r="G329" s="166"/>
      <c r="H329" s="166"/>
      <c r="I329" s="166"/>
      <c r="J329" s="166"/>
      <c r="K329" s="18"/>
      <c r="L329" s="166"/>
      <c r="M329" s="166"/>
      <c r="N329" s="166"/>
      <c r="O329" s="166"/>
      <c r="P329" s="166"/>
      <c r="Q329" s="166"/>
      <c r="R329" s="18"/>
      <c r="S329" s="196"/>
    </row>
    <row r="330" spans="1:19" ht="12.75">
      <c r="A330" s="161"/>
      <c r="B330" s="168"/>
      <c r="C330" s="169"/>
      <c r="D330" s="170"/>
      <c r="E330" s="173"/>
      <c r="F330" s="28"/>
      <c r="G330" s="28"/>
      <c r="H330" s="174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31"/>
    </row>
    <row r="331" spans="1:19" ht="12.75">
      <c r="A331" s="161"/>
      <c r="B331" s="162"/>
      <c r="C331" s="162"/>
      <c r="D331" s="163"/>
      <c r="E331" s="187"/>
      <c r="F331" s="166"/>
      <c r="G331" s="166"/>
      <c r="H331" s="166"/>
      <c r="I331" s="166"/>
      <c r="J331" s="166"/>
      <c r="K331" s="18"/>
      <c r="L331" s="166"/>
      <c r="M331" s="166"/>
      <c r="N331" s="166"/>
      <c r="O331" s="166"/>
      <c r="P331" s="166"/>
      <c r="Q331" s="166"/>
      <c r="R331" s="18"/>
      <c r="S331" s="196"/>
    </row>
    <row r="332" spans="1:19" ht="12.75">
      <c r="A332" s="161"/>
      <c r="B332" s="168"/>
      <c r="C332" s="169"/>
      <c r="D332" s="170"/>
      <c r="E332" s="173"/>
      <c r="F332" s="28"/>
      <c r="G332" s="28"/>
      <c r="H332" s="174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31"/>
    </row>
    <row r="333" spans="1:19" ht="12.75">
      <c r="A333" s="161"/>
      <c r="B333" s="162"/>
      <c r="C333" s="162"/>
      <c r="D333" s="163"/>
      <c r="E333" s="187"/>
      <c r="F333" s="166"/>
      <c r="G333" s="166"/>
      <c r="H333" s="166"/>
      <c r="I333" s="166"/>
      <c r="J333" s="166"/>
      <c r="K333" s="18"/>
      <c r="L333" s="166"/>
      <c r="M333" s="166"/>
      <c r="N333" s="166"/>
      <c r="O333" s="166"/>
      <c r="P333" s="166"/>
      <c r="Q333" s="166"/>
      <c r="R333" s="18"/>
      <c r="S333" s="196"/>
    </row>
    <row r="334" spans="1:19" ht="12.75">
      <c r="A334" s="161"/>
      <c r="B334" s="168"/>
      <c r="C334" s="169"/>
      <c r="D334" s="170"/>
      <c r="E334" s="173"/>
      <c r="F334" s="28"/>
      <c r="G334" s="28"/>
      <c r="H334" s="174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31"/>
    </row>
    <row r="335" spans="1:19" ht="12.75">
      <c r="A335" s="161"/>
      <c r="B335" s="189"/>
      <c r="C335" s="164"/>
      <c r="D335" s="200"/>
      <c r="E335" s="200"/>
      <c r="F335" s="190"/>
      <c r="G335" s="190"/>
      <c r="H335" s="190"/>
      <c r="I335" s="190"/>
      <c r="J335" s="190"/>
      <c r="K335" s="15"/>
      <c r="L335" s="191"/>
      <c r="M335" s="190"/>
      <c r="N335" s="190"/>
      <c r="O335" s="190"/>
      <c r="P335" s="190"/>
      <c r="Q335" s="190"/>
      <c r="R335" s="15"/>
      <c r="S335" s="190"/>
    </row>
    <row r="336" spans="1:19" ht="12.75">
      <c r="A336" s="161"/>
      <c r="B336" s="168"/>
      <c r="C336" s="169"/>
      <c r="D336" s="170"/>
      <c r="E336" s="173"/>
      <c r="F336" s="28"/>
      <c r="G336" s="28"/>
      <c r="H336" s="174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31"/>
    </row>
    <row r="337" spans="1:19" ht="12.75">
      <c r="A337" s="161"/>
      <c r="B337" s="168"/>
      <c r="C337" s="169"/>
      <c r="D337" s="170"/>
      <c r="E337" s="173"/>
      <c r="F337" s="28"/>
      <c r="G337" s="28"/>
      <c r="H337" s="174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31"/>
    </row>
    <row r="338" spans="1:19" ht="12.75">
      <c r="A338" s="161"/>
      <c r="B338" s="168"/>
      <c r="C338" s="169"/>
      <c r="D338" s="170"/>
      <c r="E338" s="173"/>
      <c r="F338" s="28"/>
      <c r="G338" s="28"/>
      <c r="H338" s="174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31"/>
    </row>
    <row r="339" spans="1:19" ht="12.75">
      <c r="A339" s="161"/>
      <c r="B339" s="189"/>
      <c r="C339" s="164"/>
      <c r="D339" s="200"/>
      <c r="E339" s="200"/>
      <c r="F339" s="190"/>
      <c r="G339" s="190"/>
      <c r="H339" s="190"/>
      <c r="I339" s="190"/>
      <c r="J339" s="190"/>
      <c r="K339" s="15"/>
      <c r="L339" s="191"/>
      <c r="M339" s="190"/>
      <c r="N339" s="190"/>
      <c r="O339" s="190"/>
      <c r="P339" s="190"/>
      <c r="Q339" s="190"/>
      <c r="R339" s="15"/>
      <c r="S339" s="190"/>
    </row>
    <row r="340" spans="1:19" ht="12.75">
      <c r="A340" s="161"/>
      <c r="B340" s="162"/>
      <c r="C340" s="162"/>
      <c r="D340" s="163"/>
      <c r="E340" s="187"/>
      <c r="F340" s="166"/>
      <c r="G340" s="166"/>
      <c r="H340" s="166"/>
      <c r="I340" s="166"/>
      <c r="J340" s="166"/>
      <c r="K340" s="18"/>
      <c r="L340" s="166"/>
      <c r="M340" s="166"/>
      <c r="N340" s="166"/>
      <c r="O340" s="166"/>
      <c r="P340" s="166"/>
      <c r="Q340" s="166"/>
      <c r="R340" s="18"/>
      <c r="S340" s="167"/>
    </row>
    <row r="341" spans="1:19" ht="12.75">
      <c r="A341" s="161"/>
      <c r="B341" s="168"/>
      <c r="C341" s="169"/>
      <c r="D341" s="170"/>
      <c r="E341" s="173"/>
      <c r="F341" s="28"/>
      <c r="G341" s="28"/>
      <c r="H341" s="174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31"/>
    </row>
    <row r="342" spans="5:13" ht="12.75">
      <c r="E342" s="5"/>
      <c r="F342" s="80"/>
      <c r="G342" s="80"/>
      <c r="H342" s="82"/>
      <c r="I342" s="81"/>
      <c r="J342" s="80"/>
      <c r="K342" s="80"/>
      <c r="L342" s="5"/>
      <c r="M342" s="5"/>
    </row>
    <row r="343" spans="5:13" ht="12.75">
      <c r="E343" s="5"/>
      <c r="F343" s="80"/>
      <c r="G343" s="80"/>
      <c r="H343" s="80"/>
      <c r="I343" s="81"/>
      <c r="J343" s="80"/>
      <c r="K343" s="80"/>
      <c r="L343" s="5"/>
      <c r="M343" s="5"/>
    </row>
    <row r="344" spans="5:13" ht="12.75">
      <c r="E344" s="5"/>
      <c r="F344" s="80"/>
      <c r="G344" s="80"/>
      <c r="H344" s="80"/>
      <c r="I344" s="81"/>
      <c r="J344" s="80"/>
      <c r="K344" s="80"/>
      <c r="L344" s="5"/>
      <c r="M344" s="5"/>
    </row>
    <row r="345" spans="5:13" ht="12.75">
      <c r="E345" s="5"/>
      <c r="F345" s="83"/>
      <c r="G345" s="83"/>
      <c r="H345" s="83"/>
      <c r="I345" s="84"/>
      <c r="J345" s="80"/>
      <c r="K345" s="80"/>
      <c r="L345" s="5"/>
      <c r="M345" s="5"/>
    </row>
    <row r="346" spans="5:13" ht="12.75">
      <c r="E346" s="5"/>
      <c r="F346" s="80"/>
      <c r="G346" s="80"/>
      <c r="H346" s="80"/>
      <c r="I346" s="81"/>
      <c r="J346" s="80"/>
      <c r="K346" s="80"/>
      <c r="L346" s="5"/>
      <c r="M346" s="5"/>
    </row>
    <row r="347" spans="5:13" ht="12.75">
      <c r="E347" s="5"/>
      <c r="F347" s="80"/>
      <c r="G347" s="80"/>
      <c r="H347" s="80"/>
      <c r="I347" s="81"/>
      <c r="J347" s="80"/>
      <c r="K347" s="80"/>
      <c r="L347" s="5"/>
      <c r="M347" s="5"/>
    </row>
    <row r="348" spans="5:13" ht="12.75">
      <c r="E348" s="5"/>
      <c r="F348" s="80"/>
      <c r="G348" s="80"/>
      <c r="H348" s="80"/>
      <c r="I348" s="81"/>
      <c r="J348" s="80"/>
      <c r="K348" s="80"/>
      <c r="L348" s="5"/>
      <c r="M348" s="5"/>
    </row>
    <row r="349" spans="5:13" ht="12.75">
      <c r="E349" s="5"/>
      <c r="F349" s="80"/>
      <c r="G349" s="80"/>
      <c r="H349" s="80"/>
      <c r="I349" s="81"/>
      <c r="J349" s="80"/>
      <c r="K349" s="80"/>
      <c r="L349" s="5"/>
      <c r="M349" s="5"/>
    </row>
    <row r="350" spans="5:13" ht="12.75">
      <c r="E350" s="5"/>
      <c r="F350" s="80"/>
      <c r="G350" s="80"/>
      <c r="H350" s="80"/>
      <c r="I350" s="81"/>
      <c r="J350" s="80"/>
      <c r="K350" s="80"/>
      <c r="L350" s="5"/>
      <c r="M350" s="5"/>
    </row>
    <row r="351" spans="5:13" ht="12.75">
      <c r="E351" s="5"/>
      <c r="F351" s="80"/>
      <c r="G351" s="80"/>
      <c r="H351" s="80"/>
      <c r="I351" s="81"/>
      <c r="J351" s="80"/>
      <c r="K351" s="80"/>
      <c r="L351" s="5"/>
      <c r="M351" s="5"/>
    </row>
    <row r="352" spans="5:13" ht="12.75">
      <c r="E352" s="5"/>
      <c r="F352" s="83"/>
      <c r="G352" s="83"/>
      <c r="H352" s="83"/>
      <c r="I352" s="84"/>
      <c r="J352" s="80"/>
      <c r="K352" s="80"/>
      <c r="L352" s="5"/>
      <c r="M352" s="5"/>
    </row>
    <row r="353" spans="5:13" ht="12.75">
      <c r="E353" s="5"/>
      <c r="F353" s="80"/>
      <c r="G353" s="80"/>
      <c r="H353" s="80"/>
      <c r="I353" s="81"/>
      <c r="J353" s="80"/>
      <c r="K353" s="80"/>
      <c r="L353" s="5"/>
      <c r="M353" s="5"/>
    </row>
    <row r="354" spans="5:13" ht="12.75">
      <c r="E354" s="5"/>
      <c r="F354" s="80"/>
      <c r="G354" s="80"/>
      <c r="H354" s="80"/>
      <c r="I354" s="81"/>
      <c r="J354" s="80"/>
      <c r="K354" s="80"/>
      <c r="L354" s="5"/>
      <c r="M354" s="5"/>
    </row>
    <row r="355" spans="5:13" ht="12.75">
      <c r="E355" s="5"/>
      <c r="F355" s="80"/>
      <c r="G355" s="80"/>
      <c r="H355" s="80"/>
      <c r="I355" s="81"/>
      <c r="J355" s="80"/>
      <c r="K355" s="80"/>
      <c r="L355" s="5"/>
      <c r="M355" s="5"/>
    </row>
    <row r="356" spans="5:13" ht="12.75">
      <c r="E356" s="5"/>
      <c r="F356" s="80"/>
      <c r="G356" s="80"/>
      <c r="H356" s="80"/>
      <c r="I356" s="81"/>
      <c r="J356" s="80"/>
      <c r="K356" s="80"/>
      <c r="L356" s="5"/>
      <c r="M356" s="5"/>
    </row>
    <row r="357" spans="5:13" ht="12.75">
      <c r="E357" s="5"/>
      <c r="F357" s="83"/>
      <c r="G357" s="83"/>
      <c r="H357" s="83"/>
      <c r="I357" s="81"/>
      <c r="J357" s="80"/>
      <c r="K357" s="80"/>
      <c r="L357" s="5"/>
      <c r="M357" s="5"/>
    </row>
    <row r="358" spans="5:13" ht="12.75">
      <c r="E358" s="5"/>
      <c r="F358" s="80"/>
      <c r="G358" s="80"/>
      <c r="H358" s="80"/>
      <c r="I358" s="81"/>
      <c r="J358" s="80"/>
      <c r="K358" s="80"/>
      <c r="L358" s="5"/>
      <c r="M358" s="5"/>
    </row>
    <row r="359" spans="5:13" ht="12.75">
      <c r="E359" s="5"/>
      <c r="F359" s="80"/>
      <c r="G359" s="80"/>
      <c r="H359" s="80"/>
      <c r="I359" s="81"/>
      <c r="J359" s="80"/>
      <c r="K359" s="80"/>
      <c r="L359" s="5"/>
      <c r="M359" s="5"/>
    </row>
    <row r="360" spans="5:13" ht="12.75">
      <c r="E360" s="5"/>
      <c r="F360" s="5"/>
      <c r="G360" s="5"/>
      <c r="H360" s="5"/>
      <c r="I360" s="5"/>
      <c r="J360" s="5"/>
      <c r="L360" s="5"/>
      <c r="M360" s="5"/>
    </row>
    <row r="361" spans="5:13" ht="12.75">
      <c r="E361" s="5"/>
      <c r="F361" s="5"/>
      <c r="G361" s="5"/>
      <c r="H361" s="5"/>
      <c r="I361" s="5"/>
      <c r="J361" s="5"/>
      <c r="L361" s="5"/>
      <c r="M361" s="5"/>
    </row>
    <row r="368" spans="5:19" ht="12.75">
      <c r="E368" s="3"/>
      <c r="H368" s="4"/>
      <c r="J368" s="4"/>
      <c r="N368" s="6"/>
      <c r="P368" s="4"/>
      <c r="Q368" s="4"/>
      <c r="S368" s="4"/>
    </row>
    <row r="369" spans="2:5" ht="18.75">
      <c r="B369" s="107"/>
      <c r="C369" s="108"/>
      <c r="D369" s="108"/>
      <c r="E369" s="108"/>
    </row>
    <row r="370" ht="13.5" thickBot="1"/>
    <row r="371" spans="1:19" ht="13.5" thickBot="1">
      <c r="A371" s="428"/>
      <c r="B371" s="429"/>
      <c r="C371" s="429"/>
      <c r="D371" s="429"/>
      <c r="E371" s="429"/>
      <c r="F371" s="429"/>
      <c r="G371" s="429"/>
      <c r="H371" s="429"/>
      <c r="I371" s="429"/>
      <c r="J371" s="429"/>
      <c r="K371" s="430"/>
      <c r="L371" s="8"/>
      <c r="M371" s="103"/>
      <c r="N371" s="103"/>
      <c r="O371" s="103"/>
      <c r="P371" s="103"/>
      <c r="Q371" s="104"/>
      <c r="R371" s="9"/>
      <c r="S371" s="519"/>
    </row>
    <row r="372" spans="1:19" ht="18.75">
      <c r="A372" s="85"/>
      <c r="B372" s="86"/>
      <c r="C372" s="87"/>
      <c r="D372" s="88"/>
      <c r="E372" s="89"/>
      <c r="F372" s="439"/>
      <c r="G372" s="440"/>
      <c r="H372" s="440"/>
      <c r="I372" s="440"/>
      <c r="J372" s="441"/>
      <c r="K372" s="10"/>
      <c r="L372" s="442"/>
      <c r="M372" s="443"/>
      <c r="N372" s="443"/>
      <c r="O372" s="443"/>
      <c r="P372" s="443"/>
      <c r="Q372" s="444"/>
      <c r="R372" s="10"/>
      <c r="S372" s="520"/>
    </row>
    <row r="373" spans="1:19" ht="12.75">
      <c r="A373" s="90"/>
      <c r="B373" s="91"/>
      <c r="C373" s="92"/>
      <c r="D373" s="421"/>
      <c r="E373" s="445"/>
      <c r="F373" s="445"/>
      <c r="G373" s="445"/>
      <c r="H373" s="445"/>
      <c r="I373" s="445"/>
      <c r="J373" s="446"/>
      <c r="K373" s="11"/>
      <c r="L373" s="447"/>
      <c r="M373" s="448"/>
      <c r="N373" s="448"/>
      <c r="O373" s="448"/>
      <c r="P373" s="448"/>
      <c r="Q373" s="449"/>
      <c r="R373" s="11"/>
      <c r="S373" s="520"/>
    </row>
    <row r="374" spans="1:19" ht="12.75">
      <c r="A374" s="93"/>
      <c r="B374" s="94"/>
      <c r="C374" s="95"/>
      <c r="D374" s="96"/>
      <c r="E374" s="97"/>
      <c r="F374" s="450"/>
      <c r="G374" s="452"/>
      <c r="H374" s="452"/>
      <c r="I374" s="452"/>
      <c r="J374" s="454"/>
      <c r="K374" s="12"/>
      <c r="L374" s="456"/>
      <c r="M374" s="452"/>
      <c r="N374" s="452"/>
      <c r="O374" s="452"/>
      <c r="P374" s="424"/>
      <c r="Q374" s="454"/>
      <c r="R374" s="12"/>
      <c r="S374" s="520"/>
    </row>
    <row r="375" spans="1:19" ht="13.5" thickBot="1">
      <c r="A375" s="98"/>
      <c r="B375" s="99"/>
      <c r="C375" s="100"/>
      <c r="D375" s="101"/>
      <c r="E375" s="102"/>
      <c r="F375" s="451"/>
      <c r="G375" s="453"/>
      <c r="H375" s="453"/>
      <c r="I375" s="453"/>
      <c r="J375" s="455"/>
      <c r="K375" s="12"/>
      <c r="L375" s="457"/>
      <c r="M375" s="453"/>
      <c r="N375" s="453"/>
      <c r="O375" s="453"/>
      <c r="P375" s="453"/>
      <c r="Q375" s="455"/>
      <c r="R375" s="12"/>
      <c r="S375" s="521"/>
    </row>
    <row r="376" spans="1:19" ht="18.75" customHeight="1" thickBot="1" thickTop="1">
      <c r="A376" s="105"/>
      <c r="B376" s="118"/>
      <c r="C376" s="119"/>
      <c r="D376" s="120"/>
      <c r="E376" s="120"/>
      <c r="F376" s="110"/>
      <c r="G376" s="110"/>
      <c r="H376" s="110"/>
      <c r="I376" s="110"/>
      <c r="J376" s="110"/>
      <c r="K376" s="121"/>
      <c r="L376" s="109"/>
      <c r="M376" s="110"/>
      <c r="N376" s="110"/>
      <c r="O376" s="110"/>
      <c r="P376" s="110"/>
      <c r="Q376" s="110"/>
      <c r="R376" s="13"/>
      <c r="S376" s="106"/>
    </row>
    <row r="377" spans="1:19" ht="13.5" thickTop="1">
      <c r="A377" s="14"/>
      <c r="B377" s="150"/>
      <c r="C377" s="151"/>
      <c r="D377" s="152"/>
      <c r="E377" s="152"/>
      <c r="F377" s="153"/>
      <c r="G377" s="153"/>
      <c r="H377" s="153"/>
      <c r="I377" s="153"/>
      <c r="J377" s="153"/>
      <c r="K377" s="124"/>
      <c r="L377" s="79"/>
      <c r="M377" s="153"/>
      <c r="N377" s="153"/>
      <c r="O377" s="153"/>
      <c r="P377" s="153"/>
      <c r="Q377" s="154"/>
      <c r="R377" s="15"/>
      <c r="S377" s="155"/>
    </row>
    <row r="378" spans="1:19" ht="12.75">
      <c r="A378" s="14"/>
      <c r="B378" s="76"/>
      <c r="C378" s="76"/>
      <c r="D378" s="59"/>
      <c r="E378" s="125"/>
      <c r="F378" s="16"/>
      <c r="G378" s="16"/>
      <c r="H378" s="16"/>
      <c r="I378" s="16"/>
      <c r="J378" s="16"/>
      <c r="K378" s="126"/>
      <c r="L378" s="51"/>
      <c r="M378" s="16"/>
      <c r="N378" s="16"/>
      <c r="O378" s="16"/>
      <c r="P378" s="16"/>
      <c r="Q378" s="17"/>
      <c r="R378" s="18"/>
      <c r="S378" s="19"/>
    </row>
    <row r="379" spans="1:19" ht="12.75">
      <c r="A379" s="14"/>
      <c r="B379" s="58"/>
      <c r="C379" s="53"/>
      <c r="D379" s="20"/>
      <c r="E379" s="127"/>
      <c r="F379" s="22"/>
      <c r="G379" s="22"/>
      <c r="H379" s="23"/>
      <c r="I379" s="22"/>
      <c r="J379" s="22"/>
      <c r="K379" s="128"/>
      <c r="L379" s="21"/>
      <c r="M379" s="22"/>
      <c r="N379" s="22"/>
      <c r="O379" s="22"/>
      <c r="P379" s="22"/>
      <c r="Q379" s="24"/>
      <c r="R379" s="25"/>
      <c r="S379" s="26"/>
    </row>
    <row r="380" spans="1:19" ht="12.75">
      <c r="A380" s="14">
        <f aca="true" t="shared" si="24" ref="A380:A411">A379+1</f>
        <v>1</v>
      </c>
      <c r="B380" s="58"/>
      <c r="C380" s="53"/>
      <c r="D380" s="20"/>
      <c r="E380" s="129"/>
      <c r="F380" s="22"/>
      <c r="G380" s="22"/>
      <c r="H380" s="38"/>
      <c r="I380" s="22"/>
      <c r="J380" s="37"/>
      <c r="K380" s="128"/>
      <c r="L380" s="21"/>
      <c r="M380" s="22"/>
      <c r="N380" s="22"/>
      <c r="O380" s="22"/>
      <c r="P380" s="22"/>
      <c r="Q380" s="24"/>
      <c r="R380" s="25"/>
      <c r="S380" s="26"/>
    </row>
    <row r="381" spans="1:19" ht="12.75">
      <c r="A381" s="14">
        <f t="shared" si="24"/>
        <v>2</v>
      </c>
      <c r="B381" s="58"/>
      <c r="C381" s="53"/>
      <c r="D381" s="20"/>
      <c r="E381" s="129"/>
      <c r="F381" s="37"/>
      <c r="G381" s="37"/>
      <c r="H381" s="38"/>
      <c r="I381" s="37"/>
      <c r="J381" s="37"/>
      <c r="K381" s="112"/>
      <c r="L381" s="36"/>
      <c r="M381" s="37"/>
      <c r="N381" s="37"/>
      <c r="O381" s="37"/>
      <c r="P381" s="37"/>
      <c r="Q381" s="24"/>
      <c r="R381" s="28"/>
      <c r="S381" s="26"/>
    </row>
    <row r="382" spans="1:19" ht="12.75">
      <c r="A382" s="14">
        <f t="shared" si="24"/>
        <v>3</v>
      </c>
      <c r="B382" s="58"/>
      <c r="C382" s="53"/>
      <c r="D382" s="20"/>
      <c r="E382" s="129"/>
      <c r="F382" s="37"/>
      <c r="G382" s="37"/>
      <c r="H382" s="38"/>
      <c r="I382" s="37"/>
      <c r="J382" s="37"/>
      <c r="K382" s="112"/>
      <c r="L382" s="36"/>
      <c r="M382" s="37"/>
      <c r="N382" s="37"/>
      <c r="O382" s="37"/>
      <c r="P382" s="37"/>
      <c r="Q382" s="24"/>
      <c r="R382" s="28"/>
      <c r="S382" s="26"/>
    </row>
    <row r="383" spans="1:19" ht="12.75">
      <c r="A383" s="14">
        <f t="shared" si="24"/>
        <v>4</v>
      </c>
      <c r="B383" s="58"/>
      <c r="C383" s="53"/>
      <c r="D383" s="20"/>
      <c r="E383" s="129"/>
      <c r="F383" s="37"/>
      <c r="G383" s="37"/>
      <c r="H383" s="38"/>
      <c r="I383" s="37"/>
      <c r="J383" s="37"/>
      <c r="K383" s="112"/>
      <c r="L383" s="36"/>
      <c r="M383" s="37"/>
      <c r="N383" s="37"/>
      <c r="O383" s="37"/>
      <c r="P383" s="37"/>
      <c r="Q383" s="24"/>
      <c r="R383" s="28"/>
      <c r="S383" s="26"/>
    </row>
    <row r="384" spans="1:19" ht="12.75">
      <c r="A384" s="14">
        <f t="shared" si="24"/>
        <v>5</v>
      </c>
      <c r="B384" s="58"/>
      <c r="C384" s="53"/>
      <c r="D384" s="20"/>
      <c r="E384" s="127"/>
      <c r="F384" s="22"/>
      <c r="G384" s="22"/>
      <c r="H384" s="23"/>
      <c r="I384" s="22"/>
      <c r="J384" s="22"/>
      <c r="K384" s="128"/>
      <c r="L384" s="21"/>
      <c r="M384" s="22"/>
      <c r="N384" s="22"/>
      <c r="O384" s="22"/>
      <c r="P384" s="22"/>
      <c r="Q384" s="24"/>
      <c r="R384" s="25"/>
      <c r="S384" s="26"/>
    </row>
    <row r="385" spans="1:19" ht="12.75">
      <c r="A385" s="14">
        <f t="shared" si="24"/>
        <v>6</v>
      </c>
      <c r="B385" s="58"/>
      <c r="C385" s="53"/>
      <c r="D385" s="20"/>
      <c r="E385" s="129"/>
      <c r="F385" s="22"/>
      <c r="G385" s="22"/>
      <c r="H385" s="38"/>
      <c r="I385" s="22"/>
      <c r="J385" s="37"/>
      <c r="K385" s="128"/>
      <c r="L385" s="21"/>
      <c r="M385" s="22"/>
      <c r="N385" s="22"/>
      <c r="O385" s="22"/>
      <c r="P385" s="22"/>
      <c r="Q385" s="24"/>
      <c r="R385" s="25"/>
      <c r="S385" s="26"/>
    </row>
    <row r="386" spans="1:19" ht="12.75">
      <c r="A386" s="14">
        <f t="shared" si="24"/>
        <v>7</v>
      </c>
      <c r="B386" s="58"/>
      <c r="C386" s="53"/>
      <c r="D386" s="20"/>
      <c r="E386" s="129"/>
      <c r="F386" s="37"/>
      <c r="G386" s="37"/>
      <c r="H386" s="38"/>
      <c r="I386" s="37"/>
      <c r="J386" s="37"/>
      <c r="K386" s="112"/>
      <c r="L386" s="36"/>
      <c r="M386" s="37"/>
      <c r="N386" s="37"/>
      <c r="O386" s="37"/>
      <c r="P386" s="37"/>
      <c r="Q386" s="24"/>
      <c r="R386" s="28"/>
      <c r="S386" s="26"/>
    </row>
    <row r="387" spans="1:19" ht="12.75">
      <c r="A387" s="14">
        <f t="shared" si="24"/>
        <v>8</v>
      </c>
      <c r="B387" s="58"/>
      <c r="C387" s="53"/>
      <c r="D387" s="20"/>
      <c r="E387" s="129"/>
      <c r="F387" s="37"/>
      <c r="G387" s="37"/>
      <c r="H387" s="38"/>
      <c r="I387" s="37"/>
      <c r="J387" s="37"/>
      <c r="K387" s="112"/>
      <c r="L387" s="36"/>
      <c r="M387" s="37"/>
      <c r="N387" s="37"/>
      <c r="O387" s="37"/>
      <c r="P387" s="37"/>
      <c r="Q387" s="24"/>
      <c r="R387" s="28"/>
      <c r="S387" s="26"/>
    </row>
    <row r="388" spans="1:19" ht="12.75">
      <c r="A388" s="14">
        <f t="shared" si="24"/>
        <v>9</v>
      </c>
      <c r="B388" s="58"/>
      <c r="C388" s="53"/>
      <c r="D388" s="20"/>
      <c r="E388" s="129"/>
      <c r="F388" s="37"/>
      <c r="G388" s="37"/>
      <c r="H388" s="38"/>
      <c r="I388" s="37"/>
      <c r="J388" s="37"/>
      <c r="K388" s="112"/>
      <c r="L388" s="36"/>
      <c r="M388" s="37"/>
      <c r="N388" s="37"/>
      <c r="O388" s="37"/>
      <c r="P388" s="37"/>
      <c r="Q388" s="24"/>
      <c r="R388" s="28"/>
      <c r="S388" s="26"/>
    </row>
    <row r="389" spans="1:19" ht="12.75">
      <c r="A389" s="14">
        <f t="shared" si="24"/>
        <v>10</v>
      </c>
      <c r="B389" s="58"/>
      <c r="C389" s="53"/>
      <c r="D389" s="20"/>
      <c r="E389" s="127"/>
      <c r="F389" s="22"/>
      <c r="G389" s="22"/>
      <c r="H389" s="23"/>
      <c r="I389" s="22"/>
      <c r="J389" s="22"/>
      <c r="K389" s="128"/>
      <c r="L389" s="21"/>
      <c r="M389" s="22"/>
      <c r="N389" s="22"/>
      <c r="O389" s="22"/>
      <c r="P389" s="22"/>
      <c r="Q389" s="24"/>
      <c r="R389" s="25"/>
      <c r="S389" s="26"/>
    </row>
    <row r="390" spans="1:19" ht="12.75">
      <c r="A390" s="14">
        <f t="shared" si="24"/>
        <v>11</v>
      </c>
      <c r="B390" s="58"/>
      <c r="C390" s="53"/>
      <c r="D390" s="20"/>
      <c r="E390" s="129"/>
      <c r="F390" s="22"/>
      <c r="G390" s="22"/>
      <c r="H390" s="38"/>
      <c r="I390" s="22"/>
      <c r="J390" s="37"/>
      <c r="K390" s="128"/>
      <c r="L390" s="21"/>
      <c r="M390" s="22"/>
      <c r="N390" s="22"/>
      <c r="O390" s="22"/>
      <c r="P390" s="22"/>
      <c r="Q390" s="24"/>
      <c r="R390" s="25"/>
      <c r="S390" s="26"/>
    </row>
    <row r="391" spans="1:19" ht="12.75">
      <c r="A391" s="14">
        <f t="shared" si="24"/>
        <v>12</v>
      </c>
      <c r="B391" s="58"/>
      <c r="C391" s="53"/>
      <c r="D391" s="20"/>
      <c r="E391" s="129"/>
      <c r="F391" s="37"/>
      <c r="G391" s="37"/>
      <c r="H391" s="38"/>
      <c r="I391" s="37"/>
      <c r="J391" s="37"/>
      <c r="K391" s="112"/>
      <c r="L391" s="36"/>
      <c r="M391" s="37"/>
      <c r="N391" s="37"/>
      <c r="O391" s="37"/>
      <c r="P391" s="40"/>
      <c r="Q391" s="24"/>
      <c r="R391" s="28"/>
      <c r="S391" s="26"/>
    </row>
    <row r="392" spans="1:19" ht="12.75">
      <c r="A392" s="14">
        <f t="shared" si="24"/>
        <v>13</v>
      </c>
      <c r="B392" s="58"/>
      <c r="C392" s="53"/>
      <c r="D392" s="20"/>
      <c r="E392" s="129"/>
      <c r="F392" s="37"/>
      <c r="G392" s="37"/>
      <c r="H392" s="38"/>
      <c r="I392" s="37"/>
      <c r="J392" s="37"/>
      <c r="K392" s="112"/>
      <c r="L392" s="36"/>
      <c r="M392" s="37"/>
      <c r="N392" s="37"/>
      <c r="O392" s="37"/>
      <c r="P392" s="40"/>
      <c r="Q392" s="24"/>
      <c r="R392" s="28"/>
      <c r="S392" s="26"/>
    </row>
    <row r="393" spans="1:19" ht="12.75">
      <c r="A393" s="14">
        <f t="shared" si="24"/>
        <v>14</v>
      </c>
      <c r="B393" s="58"/>
      <c r="C393" s="53"/>
      <c r="D393" s="20"/>
      <c r="E393" s="129"/>
      <c r="F393" s="37"/>
      <c r="G393" s="37"/>
      <c r="H393" s="38"/>
      <c r="I393" s="37"/>
      <c r="J393" s="37"/>
      <c r="K393" s="112"/>
      <c r="L393" s="36"/>
      <c r="M393" s="37"/>
      <c r="N393" s="37"/>
      <c r="O393" s="37"/>
      <c r="P393" s="40"/>
      <c r="Q393" s="24"/>
      <c r="R393" s="28"/>
      <c r="S393" s="26"/>
    </row>
    <row r="394" spans="1:19" ht="12.75">
      <c r="A394" s="14">
        <f t="shared" si="24"/>
        <v>15</v>
      </c>
      <c r="B394" s="58"/>
      <c r="C394" s="53"/>
      <c r="D394" s="20"/>
      <c r="E394" s="129"/>
      <c r="F394" s="37"/>
      <c r="G394" s="37"/>
      <c r="H394" s="38"/>
      <c r="I394" s="37"/>
      <c r="J394" s="37"/>
      <c r="K394" s="112"/>
      <c r="L394" s="36"/>
      <c r="M394" s="37"/>
      <c r="N394" s="37"/>
      <c r="O394" s="37"/>
      <c r="P394" s="40"/>
      <c r="Q394" s="24"/>
      <c r="R394" s="28"/>
      <c r="S394" s="26"/>
    </row>
    <row r="395" spans="1:19" ht="12.75">
      <c r="A395" s="14">
        <f t="shared" si="24"/>
        <v>16</v>
      </c>
      <c r="B395" s="58"/>
      <c r="C395" s="53"/>
      <c r="D395" s="20"/>
      <c r="E395" s="127"/>
      <c r="F395" s="22"/>
      <c r="G395" s="22"/>
      <c r="H395" s="23"/>
      <c r="I395" s="22"/>
      <c r="J395" s="22"/>
      <c r="K395" s="128"/>
      <c r="L395" s="21"/>
      <c r="M395" s="22"/>
      <c r="N395" s="22"/>
      <c r="O395" s="22"/>
      <c r="P395" s="111"/>
      <c r="Q395" s="24"/>
      <c r="R395" s="25"/>
      <c r="S395" s="26"/>
    </row>
    <row r="396" spans="1:19" ht="12.75">
      <c r="A396" s="14">
        <f t="shared" si="24"/>
        <v>17</v>
      </c>
      <c r="B396" s="58"/>
      <c r="C396" s="53"/>
      <c r="D396" s="20"/>
      <c r="E396" s="129"/>
      <c r="F396" s="22"/>
      <c r="G396" s="22"/>
      <c r="H396" s="38"/>
      <c r="I396" s="22"/>
      <c r="J396" s="37"/>
      <c r="K396" s="128"/>
      <c r="L396" s="21"/>
      <c r="M396" s="22"/>
      <c r="N396" s="22"/>
      <c r="O396" s="22"/>
      <c r="P396" s="111"/>
      <c r="Q396" s="24"/>
      <c r="R396" s="25"/>
      <c r="S396" s="26"/>
    </row>
    <row r="397" spans="1:19" ht="12.75">
      <c r="A397" s="14">
        <f t="shared" si="24"/>
        <v>18</v>
      </c>
      <c r="B397" s="58"/>
      <c r="C397" s="53"/>
      <c r="D397" s="20"/>
      <c r="E397" s="129"/>
      <c r="F397" s="37"/>
      <c r="G397" s="37"/>
      <c r="H397" s="38"/>
      <c r="I397" s="37"/>
      <c r="J397" s="37"/>
      <c r="K397" s="112"/>
      <c r="L397" s="36"/>
      <c r="M397" s="37"/>
      <c r="N397" s="37"/>
      <c r="O397" s="37"/>
      <c r="P397" s="40"/>
      <c r="Q397" s="27"/>
      <c r="R397" s="28"/>
      <c r="S397" s="26"/>
    </row>
    <row r="398" spans="1:19" ht="12.75">
      <c r="A398" s="14">
        <f t="shared" si="24"/>
        <v>19</v>
      </c>
      <c r="B398" s="58"/>
      <c r="C398" s="53"/>
      <c r="D398" s="20"/>
      <c r="E398" s="129"/>
      <c r="F398" s="37"/>
      <c r="G398" s="37"/>
      <c r="H398" s="38"/>
      <c r="I398" s="37"/>
      <c r="J398" s="37"/>
      <c r="K398" s="112"/>
      <c r="L398" s="36"/>
      <c r="M398" s="37"/>
      <c r="N398" s="37"/>
      <c r="O398" s="37"/>
      <c r="P398" s="40"/>
      <c r="Q398" s="27"/>
      <c r="R398" s="28"/>
      <c r="S398" s="26"/>
    </row>
    <row r="399" spans="1:19" ht="12.75">
      <c r="A399" s="14">
        <f t="shared" si="24"/>
        <v>20</v>
      </c>
      <c r="B399" s="58"/>
      <c r="C399" s="53"/>
      <c r="D399" s="20"/>
      <c r="E399" s="127"/>
      <c r="F399" s="22"/>
      <c r="G399" s="22"/>
      <c r="H399" s="23"/>
      <c r="I399" s="22"/>
      <c r="J399" s="22"/>
      <c r="K399" s="128"/>
      <c r="L399" s="21"/>
      <c r="M399" s="22"/>
      <c r="N399" s="22"/>
      <c r="O399" s="22"/>
      <c r="P399" s="111"/>
      <c r="Q399" s="27"/>
      <c r="R399" s="25"/>
      <c r="S399" s="26"/>
    </row>
    <row r="400" spans="1:19" ht="12.75">
      <c r="A400" s="14">
        <f t="shared" si="24"/>
        <v>21</v>
      </c>
      <c r="B400" s="58"/>
      <c r="C400" s="53"/>
      <c r="D400" s="20"/>
      <c r="E400" s="129"/>
      <c r="F400" s="22"/>
      <c r="G400" s="22"/>
      <c r="H400" s="38"/>
      <c r="I400" s="22"/>
      <c r="J400" s="37"/>
      <c r="K400" s="128"/>
      <c r="L400" s="21"/>
      <c r="M400" s="22"/>
      <c r="N400" s="22"/>
      <c r="O400" s="22"/>
      <c r="P400" s="111"/>
      <c r="Q400" s="27"/>
      <c r="R400" s="25"/>
      <c r="S400" s="26"/>
    </row>
    <row r="401" spans="1:19" ht="12.75">
      <c r="A401" s="14">
        <f t="shared" si="24"/>
        <v>22</v>
      </c>
      <c r="B401" s="58"/>
      <c r="C401" s="53"/>
      <c r="D401" s="20"/>
      <c r="E401" s="129"/>
      <c r="F401" s="37"/>
      <c r="G401" s="37"/>
      <c r="H401" s="38"/>
      <c r="I401" s="37"/>
      <c r="J401" s="37"/>
      <c r="K401" s="112"/>
      <c r="L401" s="36"/>
      <c r="M401" s="37"/>
      <c r="N401" s="37"/>
      <c r="O401" s="37"/>
      <c r="P401" s="40"/>
      <c r="Q401" s="27"/>
      <c r="R401" s="28"/>
      <c r="S401" s="26"/>
    </row>
    <row r="402" spans="1:19" ht="12.75">
      <c r="A402" s="14">
        <f t="shared" si="24"/>
        <v>23</v>
      </c>
      <c r="B402" s="58"/>
      <c r="C402" s="53"/>
      <c r="D402" s="20"/>
      <c r="E402" s="129"/>
      <c r="F402" s="37"/>
      <c r="G402" s="37"/>
      <c r="H402" s="38"/>
      <c r="I402" s="37"/>
      <c r="J402" s="37"/>
      <c r="K402" s="112"/>
      <c r="L402" s="36"/>
      <c r="M402" s="37"/>
      <c r="N402" s="37"/>
      <c r="O402" s="37"/>
      <c r="P402" s="40"/>
      <c r="Q402" s="27"/>
      <c r="R402" s="28"/>
      <c r="S402" s="26"/>
    </row>
    <row r="403" spans="1:19" ht="12.75">
      <c r="A403" s="14">
        <f t="shared" si="24"/>
        <v>24</v>
      </c>
      <c r="B403" s="58"/>
      <c r="C403" s="53"/>
      <c r="D403" s="20"/>
      <c r="E403" s="127"/>
      <c r="F403" s="22"/>
      <c r="G403" s="22"/>
      <c r="H403" s="23"/>
      <c r="I403" s="22"/>
      <c r="J403" s="22"/>
      <c r="K403" s="128"/>
      <c r="L403" s="21"/>
      <c r="M403" s="22"/>
      <c r="N403" s="22"/>
      <c r="O403" s="22"/>
      <c r="P403" s="111"/>
      <c r="Q403" s="27"/>
      <c r="R403" s="25"/>
      <c r="S403" s="26"/>
    </row>
    <row r="404" spans="1:19" ht="12.75">
      <c r="A404" s="14">
        <f t="shared" si="24"/>
        <v>25</v>
      </c>
      <c r="B404" s="58"/>
      <c r="C404" s="53"/>
      <c r="D404" s="20"/>
      <c r="E404" s="129"/>
      <c r="F404" s="22"/>
      <c r="G404" s="22"/>
      <c r="H404" s="38"/>
      <c r="I404" s="22"/>
      <c r="J404" s="37"/>
      <c r="K404" s="128"/>
      <c r="L404" s="21"/>
      <c r="M404" s="22"/>
      <c r="N404" s="22"/>
      <c r="O404" s="22"/>
      <c r="P404" s="111"/>
      <c r="Q404" s="27"/>
      <c r="R404" s="25"/>
      <c r="S404" s="26"/>
    </row>
    <row r="405" spans="1:19" ht="12.75">
      <c r="A405" s="14">
        <f t="shared" si="24"/>
        <v>26</v>
      </c>
      <c r="B405" s="58"/>
      <c r="C405" s="53"/>
      <c r="D405" s="20"/>
      <c r="E405" s="129"/>
      <c r="F405" s="37"/>
      <c r="G405" s="37"/>
      <c r="H405" s="38"/>
      <c r="I405" s="37"/>
      <c r="J405" s="37"/>
      <c r="K405" s="112"/>
      <c r="L405" s="36"/>
      <c r="M405" s="37"/>
      <c r="N405" s="37"/>
      <c r="O405" s="37"/>
      <c r="P405" s="40"/>
      <c r="Q405" s="27"/>
      <c r="R405" s="28"/>
      <c r="S405" s="26"/>
    </row>
    <row r="406" spans="1:19" ht="12.75">
      <c r="A406" s="14">
        <f t="shared" si="24"/>
        <v>27</v>
      </c>
      <c r="B406" s="58"/>
      <c r="C406" s="53"/>
      <c r="D406" s="20"/>
      <c r="E406" s="129"/>
      <c r="F406" s="37"/>
      <c r="G406" s="37"/>
      <c r="H406" s="38"/>
      <c r="I406" s="37"/>
      <c r="J406" s="37"/>
      <c r="K406" s="112"/>
      <c r="L406" s="36"/>
      <c r="M406" s="37"/>
      <c r="N406" s="37"/>
      <c r="O406" s="37"/>
      <c r="P406" s="40"/>
      <c r="Q406" s="27"/>
      <c r="R406" s="28"/>
      <c r="S406" s="26"/>
    </row>
    <row r="407" spans="1:19" ht="12.75">
      <c r="A407" s="14">
        <f t="shared" si="24"/>
        <v>28</v>
      </c>
      <c r="B407" s="58"/>
      <c r="C407" s="53"/>
      <c r="D407" s="20"/>
      <c r="E407" s="129"/>
      <c r="F407" s="37"/>
      <c r="G407" s="37"/>
      <c r="H407" s="38"/>
      <c r="I407" s="37"/>
      <c r="J407" s="37"/>
      <c r="K407" s="112"/>
      <c r="L407" s="36"/>
      <c r="M407" s="37"/>
      <c r="N407" s="37"/>
      <c r="O407" s="37"/>
      <c r="P407" s="40"/>
      <c r="Q407" s="27"/>
      <c r="R407" s="28"/>
      <c r="S407" s="26"/>
    </row>
    <row r="408" spans="1:19" ht="12.75">
      <c r="A408" s="14">
        <f t="shared" si="24"/>
        <v>29</v>
      </c>
      <c r="B408" s="58"/>
      <c r="C408" s="53"/>
      <c r="D408" s="20"/>
      <c r="E408" s="127"/>
      <c r="F408" s="22"/>
      <c r="G408" s="22"/>
      <c r="H408" s="23"/>
      <c r="I408" s="22"/>
      <c r="J408" s="22"/>
      <c r="K408" s="128"/>
      <c r="L408" s="21"/>
      <c r="M408" s="22"/>
      <c r="N408" s="22"/>
      <c r="O408" s="22"/>
      <c r="P408" s="111"/>
      <c r="Q408" s="27"/>
      <c r="R408" s="25"/>
      <c r="S408" s="26"/>
    </row>
    <row r="409" spans="1:19" ht="12.75">
      <c r="A409" s="14">
        <f t="shared" si="24"/>
        <v>30</v>
      </c>
      <c r="B409" s="58"/>
      <c r="C409" s="53"/>
      <c r="D409" s="20"/>
      <c r="E409" s="129"/>
      <c r="F409" s="22"/>
      <c r="G409" s="22"/>
      <c r="H409" s="38"/>
      <c r="I409" s="22"/>
      <c r="J409" s="37"/>
      <c r="K409" s="128"/>
      <c r="L409" s="21"/>
      <c r="M409" s="22"/>
      <c r="N409" s="22"/>
      <c r="O409" s="22"/>
      <c r="P409" s="111"/>
      <c r="Q409" s="27"/>
      <c r="R409" s="25"/>
      <c r="S409" s="26"/>
    </row>
    <row r="410" spans="1:19" ht="12.75">
      <c r="A410" s="14">
        <f t="shared" si="24"/>
        <v>31</v>
      </c>
      <c r="B410" s="58"/>
      <c r="C410" s="53"/>
      <c r="D410" s="20"/>
      <c r="E410" s="129"/>
      <c r="F410" s="37"/>
      <c r="G410" s="37"/>
      <c r="H410" s="38"/>
      <c r="I410" s="37"/>
      <c r="J410" s="37"/>
      <c r="K410" s="112"/>
      <c r="L410" s="36"/>
      <c r="M410" s="37"/>
      <c r="N410" s="37"/>
      <c r="O410" s="37"/>
      <c r="P410" s="37"/>
      <c r="Q410" s="27"/>
      <c r="R410" s="28"/>
      <c r="S410" s="26"/>
    </row>
    <row r="411" spans="1:19" ht="13.5" thickBot="1">
      <c r="A411" s="14">
        <f t="shared" si="24"/>
        <v>32</v>
      </c>
      <c r="B411" s="58"/>
      <c r="C411" s="53"/>
      <c r="D411" s="20"/>
      <c r="E411" s="129"/>
      <c r="F411" s="37"/>
      <c r="G411" s="37"/>
      <c r="H411" s="38"/>
      <c r="I411" s="37"/>
      <c r="J411" s="37"/>
      <c r="K411" s="112"/>
      <c r="L411" s="36"/>
      <c r="M411" s="37"/>
      <c r="N411" s="37"/>
      <c r="O411" s="37"/>
      <c r="P411" s="37"/>
      <c r="Q411" s="27"/>
      <c r="R411" s="28"/>
      <c r="S411" s="30"/>
    </row>
    <row r="412" spans="1:19" ht="12.75">
      <c r="A412" s="130"/>
      <c r="B412" s="58"/>
      <c r="C412" s="53"/>
      <c r="D412" s="20"/>
      <c r="E412" s="129"/>
      <c r="F412" s="37"/>
      <c r="G412" s="37"/>
      <c r="H412" s="38"/>
      <c r="I412" s="37"/>
      <c r="J412" s="37"/>
      <c r="K412" s="112"/>
      <c r="L412" s="39"/>
      <c r="M412" s="37"/>
      <c r="N412" s="37"/>
      <c r="O412" s="37"/>
      <c r="P412" s="37"/>
      <c r="Q412" s="112"/>
      <c r="R412" s="28"/>
      <c r="S412" s="31"/>
    </row>
    <row r="413" spans="1:19" ht="12.75">
      <c r="A413" s="130"/>
      <c r="B413" s="58"/>
      <c r="C413" s="53"/>
      <c r="D413" s="20"/>
      <c r="E413" s="129"/>
      <c r="F413" s="37"/>
      <c r="G413" s="37"/>
      <c r="H413" s="38"/>
      <c r="I413" s="37"/>
      <c r="J413" s="37"/>
      <c r="K413" s="112"/>
      <c r="L413" s="39"/>
      <c r="M413" s="37"/>
      <c r="N413" s="37"/>
      <c r="O413" s="37"/>
      <c r="P413" s="37"/>
      <c r="Q413" s="112"/>
      <c r="R413" s="28"/>
      <c r="S413" s="31"/>
    </row>
    <row r="414" spans="1:19" ht="12.75">
      <c r="A414" s="130"/>
      <c r="B414" s="58"/>
      <c r="C414" s="53"/>
      <c r="D414" s="20"/>
      <c r="E414" s="129"/>
      <c r="F414" s="37"/>
      <c r="G414" s="37"/>
      <c r="H414" s="38"/>
      <c r="I414" s="37"/>
      <c r="J414" s="37"/>
      <c r="K414" s="112"/>
      <c r="L414" s="39"/>
      <c r="M414" s="37"/>
      <c r="N414" s="37"/>
      <c r="O414" s="37"/>
      <c r="P414" s="37"/>
      <c r="Q414" s="112"/>
      <c r="R414" s="28"/>
      <c r="S414" s="31"/>
    </row>
    <row r="415" spans="1:19" ht="12.75">
      <c r="A415" s="130"/>
      <c r="B415" s="58"/>
      <c r="C415" s="53"/>
      <c r="D415" s="20"/>
      <c r="E415" s="129"/>
      <c r="F415" s="37"/>
      <c r="G415" s="37"/>
      <c r="H415" s="38"/>
      <c r="I415" s="37"/>
      <c r="J415" s="37"/>
      <c r="K415" s="112"/>
      <c r="L415" s="39"/>
      <c r="M415" s="37"/>
      <c r="N415" s="37"/>
      <c r="O415" s="37"/>
      <c r="P415" s="37"/>
      <c r="Q415" s="112"/>
      <c r="R415" s="28"/>
      <c r="S415" s="31"/>
    </row>
    <row r="416" spans="1:19" ht="18.75">
      <c r="A416" s="130"/>
      <c r="B416" s="131"/>
      <c r="C416" s="53"/>
      <c r="D416" s="20"/>
      <c r="E416" s="129"/>
      <c r="F416" s="37"/>
      <c r="G416" s="37"/>
      <c r="H416" s="38"/>
      <c r="I416" s="37"/>
      <c r="J416" s="44"/>
      <c r="K416" s="113"/>
      <c r="L416" s="39"/>
      <c r="M416" s="37"/>
      <c r="N416" s="37"/>
      <c r="O416" s="44"/>
      <c r="P416" s="44"/>
      <c r="Q416" s="113"/>
      <c r="R416" s="33"/>
      <c r="S416" s="34"/>
    </row>
    <row r="417" spans="1:19" ht="13.5" thickBot="1">
      <c r="A417" s="130"/>
      <c r="B417" s="58"/>
      <c r="C417" s="53"/>
      <c r="D417" s="20"/>
      <c r="E417" s="129"/>
      <c r="F417" s="37"/>
      <c r="G417" s="37"/>
      <c r="H417" s="38"/>
      <c r="I417" s="37"/>
      <c r="J417" s="44"/>
      <c r="K417" s="113"/>
      <c r="L417" s="39"/>
      <c r="M417" s="37"/>
      <c r="N417" s="37"/>
      <c r="O417" s="44"/>
      <c r="P417" s="44"/>
      <c r="Q417" s="113"/>
      <c r="R417" s="33"/>
      <c r="S417" s="34"/>
    </row>
    <row r="418" spans="1:19" ht="12.75">
      <c r="A418" s="465"/>
      <c r="B418" s="466"/>
      <c r="C418" s="466"/>
      <c r="D418" s="466"/>
      <c r="E418" s="466"/>
      <c r="F418" s="466"/>
      <c r="G418" s="466"/>
      <c r="H418" s="466"/>
      <c r="I418" s="466"/>
      <c r="J418" s="466"/>
      <c r="K418" s="467"/>
      <c r="L418" s="114"/>
      <c r="M418" s="115"/>
      <c r="N418" s="115"/>
      <c r="O418" s="115"/>
      <c r="P418" s="115"/>
      <c r="Q418" s="116"/>
      <c r="R418" s="9"/>
      <c r="S418" s="468"/>
    </row>
    <row r="419" spans="1:19" ht="18.75">
      <c r="A419" s="132"/>
      <c r="B419" s="133"/>
      <c r="C419" s="134"/>
      <c r="D419" s="135"/>
      <c r="E419" s="136"/>
      <c r="F419" s="471"/>
      <c r="G419" s="471"/>
      <c r="H419" s="471"/>
      <c r="I419" s="471"/>
      <c r="J419" s="471"/>
      <c r="K419" s="137"/>
      <c r="L419" s="472"/>
      <c r="M419" s="471"/>
      <c r="N419" s="471"/>
      <c r="O419" s="471"/>
      <c r="P419" s="471"/>
      <c r="Q419" s="473"/>
      <c r="R419" s="10"/>
      <c r="S419" s="469"/>
    </row>
    <row r="420" spans="1:19" ht="12.75">
      <c r="A420" s="132"/>
      <c r="B420" s="138"/>
      <c r="C420" s="135"/>
      <c r="D420" s="474"/>
      <c r="E420" s="475"/>
      <c r="F420" s="475"/>
      <c r="G420" s="475"/>
      <c r="H420" s="475"/>
      <c r="I420" s="475"/>
      <c r="J420" s="475"/>
      <c r="K420" s="139"/>
      <c r="L420" s="476"/>
      <c r="M420" s="477"/>
      <c r="N420" s="477"/>
      <c r="O420" s="477"/>
      <c r="P420" s="477"/>
      <c r="Q420" s="478"/>
      <c r="R420" s="11"/>
      <c r="S420" s="469"/>
    </row>
    <row r="421" spans="1:19" ht="12.75">
      <c r="A421" s="132"/>
      <c r="B421" s="138"/>
      <c r="C421" s="135"/>
      <c r="D421" s="135"/>
      <c r="E421" s="136"/>
      <c r="F421" s="427"/>
      <c r="G421" s="427"/>
      <c r="H421" s="427"/>
      <c r="I421" s="427"/>
      <c r="J421" s="427"/>
      <c r="K421" s="140"/>
      <c r="L421" s="480"/>
      <c r="M421" s="427"/>
      <c r="N421" s="427"/>
      <c r="O421" s="427"/>
      <c r="P421" s="427"/>
      <c r="Q421" s="479"/>
      <c r="R421" s="12"/>
      <c r="S421" s="469"/>
    </row>
    <row r="422" spans="1:19" ht="13.5" thickBot="1">
      <c r="A422" s="132"/>
      <c r="B422" s="138"/>
      <c r="C422" s="135"/>
      <c r="D422" s="135"/>
      <c r="E422" s="136"/>
      <c r="F422" s="427"/>
      <c r="G422" s="427"/>
      <c r="H422" s="427"/>
      <c r="I422" s="427"/>
      <c r="J422" s="427"/>
      <c r="K422" s="140"/>
      <c r="L422" s="480"/>
      <c r="M422" s="427"/>
      <c r="N422" s="427"/>
      <c r="O422" s="427"/>
      <c r="P422" s="427"/>
      <c r="Q422" s="479"/>
      <c r="R422" s="12"/>
      <c r="S422" s="470"/>
    </row>
    <row r="423" spans="1:19" ht="13.5" thickTop="1">
      <c r="A423" s="14"/>
      <c r="B423" s="58"/>
      <c r="C423" s="53"/>
      <c r="D423" s="20"/>
      <c r="E423" s="127"/>
      <c r="F423" s="22"/>
      <c r="G423" s="22"/>
      <c r="H423" s="23"/>
      <c r="I423" s="22"/>
      <c r="J423" s="22"/>
      <c r="K423" s="128"/>
      <c r="L423" s="21"/>
      <c r="M423" s="22"/>
      <c r="N423" s="22"/>
      <c r="O423" s="22"/>
      <c r="P423" s="22"/>
      <c r="Q423" s="24"/>
      <c r="R423" s="25"/>
      <c r="S423" s="35"/>
    </row>
    <row r="424" spans="1:19" ht="12.75">
      <c r="A424" s="14"/>
      <c r="B424" s="58"/>
      <c r="C424" s="53"/>
      <c r="D424" s="20"/>
      <c r="E424" s="129"/>
      <c r="F424" s="22"/>
      <c r="G424" s="22"/>
      <c r="H424" s="38"/>
      <c r="I424" s="22"/>
      <c r="J424" s="37"/>
      <c r="K424" s="128"/>
      <c r="L424" s="21"/>
      <c r="M424" s="22"/>
      <c r="N424" s="22"/>
      <c r="O424" s="22"/>
      <c r="P424" s="22"/>
      <c r="Q424" s="27"/>
      <c r="R424" s="25"/>
      <c r="S424" s="26"/>
    </row>
    <row r="425" spans="1:19" ht="12.75">
      <c r="A425" s="14"/>
      <c r="B425" s="58"/>
      <c r="C425" s="53"/>
      <c r="D425" s="20"/>
      <c r="E425" s="129"/>
      <c r="F425" s="37"/>
      <c r="G425" s="37"/>
      <c r="H425" s="38"/>
      <c r="I425" s="37"/>
      <c r="J425" s="37"/>
      <c r="K425" s="112"/>
      <c r="L425" s="36"/>
      <c r="M425" s="37"/>
      <c r="N425" s="37"/>
      <c r="O425" s="37"/>
      <c r="P425" s="37"/>
      <c r="Q425" s="27"/>
      <c r="R425" s="28"/>
      <c r="S425" s="26"/>
    </row>
    <row r="426" spans="1:19" ht="12.75">
      <c r="A426" s="14"/>
      <c r="B426" s="58"/>
      <c r="C426" s="53"/>
      <c r="D426" s="20"/>
      <c r="E426" s="129"/>
      <c r="F426" s="37"/>
      <c r="G426" s="37"/>
      <c r="H426" s="38"/>
      <c r="I426" s="37"/>
      <c r="J426" s="37"/>
      <c r="K426" s="112"/>
      <c r="L426" s="36"/>
      <c r="M426" s="37"/>
      <c r="N426" s="37"/>
      <c r="O426" s="37"/>
      <c r="P426" s="37"/>
      <c r="Q426" s="27"/>
      <c r="R426" s="28"/>
      <c r="S426" s="26"/>
    </row>
    <row r="427" spans="1:19" ht="12.75">
      <c r="A427" s="14"/>
      <c r="B427" s="58"/>
      <c r="C427" s="53"/>
      <c r="D427" s="20"/>
      <c r="E427" s="129"/>
      <c r="F427" s="37"/>
      <c r="G427" s="37"/>
      <c r="H427" s="38"/>
      <c r="I427" s="37"/>
      <c r="J427" s="37"/>
      <c r="K427" s="112"/>
      <c r="L427" s="36"/>
      <c r="M427" s="37"/>
      <c r="N427" s="37"/>
      <c r="O427" s="37"/>
      <c r="P427" s="37"/>
      <c r="Q427" s="27"/>
      <c r="R427" s="28"/>
      <c r="S427" s="26"/>
    </row>
    <row r="428" spans="1:19" ht="12.75">
      <c r="A428" s="14"/>
      <c r="B428" s="58"/>
      <c r="C428" s="53"/>
      <c r="D428" s="20"/>
      <c r="E428" s="129"/>
      <c r="F428" s="37"/>
      <c r="G428" s="37"/>
      <c r="H428" s="38"/>
      <c r="I428" s="37"/>
      <c r="J428" s="37"/>
      <c r="K428" s="112"/>
      <c r="L428" s="36"/>
      <c r="M428" s="37"/>
      <c r="N428" s="37"/>
      <c r="O428" s="37"/>
      <c r="P428" s="40"/>
      <c r="Q428" s="27"/>
      <c r="R428" s="28"/>
      <c r="S428" s="41"/>
    </row>
    <row r="429" spans="1:19" ht="12.75">
      <c r="A429" s="14"/>
      <c r="B429" s="58"/>
      <c r="C429" s="53"/>
      <c r="D429" s="20"/>
      <c r="E429" s="127"/>
      <c r="F429" s="22"/>
      <c r="G429" s="22"/>
      <c r="H429" s="23"/>
      <c r="I429" s="22"/>
      <c r="J429" s="22"/>
      <c r="K429" s="128"/>
      <c r="L429" s="21"/>
      <c r="M429" s="22"/>
      <c r="N429" s="22"/>
      <c r="O429" s="22"/>
      <c r="P429" s="22"/>
      <c r="Q429" s="24"/>
      <c r="R429" s="25"/>
      <c r="S429" s="42"/>
    </row>
    <row r="430" spans="1:19" ht="12.75">
      <c r="A430" s="14"/>
      <c r="B430" s="58"/>
      <c r="C430" s="53"/>
      <c r="D430" s="20"/>
      <c r="E430" s="129"/>
      <c r="F430" s="22"/>
      <c r="G430" s="22"/>
      <c r="H430" s="38"/>
      <c r="I430" s="22"/>
      <c r="J430" s="37"/>
      <c r="K430" s="128"/>
      <c r="L430" s="21"/>
      <c r="M430" s="22"/>
      <c r="N430" s="22"/>
      <c r="O430" s="22"/>
      <c r="P430" s="22"/>
      <c r="Q430" s="24"/>
      <c r="R430" s="25"/>
      <c r="S430" s="42"/>
    </row>
    <row r="431" spans="1:19" ht="12.75">
      <c r="A431" s="14"/>
      <c r="B431" s="58"/>
      <c r="C431" s="53"/>
      <c r="D431" s="20"/>
      <c r="E431" s="129"/>
      <c r="F431" s="37"/>
      <c r="G431" s="37"/>
      <c r="H431" s="38"/>
      <c r="I431" s="37"/>
      <c r="J431" s="37"/>
      <c r="K431" s="112"/>
      <c r="L431" s="36"/>
      <c r="M431" s="37"/>
      <c r="N431" s="37"/>
      <c r="O431" s="37"/>
      <c r="P431" s="37"/>
      <c r="Q431" s="27"/>
      <c r="R431" s="28"/>
      <c r="S431" s="42"/>
    </row>
    <row r="432" spans="1:19" ht="12.75">
      <c r="A432" s="14"/>
      <c r="B432" s="58"/>
      <c r="C432" s="53"/>
      <c r="D432" s="20"/>
      <c r="E432" s="129"/>
      <c r="F432" s="37"/>
      <c r="G432" s="37"/>
      <c r="H432" s="38"/>
      <c r="I432" s="37"/>
      <c r="J432" s="37"/>
      <c r="K432" s="112"/>
      <c r="L432" s="36"/>
      <c r="M432" s="37"/>
      <c r="N432" s="37"/>
      <c r="O432" s="37"/>
      <c r="P432" s="37"/>
      <c r="Q432" s="27"/>
      <c r="R432" s="28"/>
      <c r="S432" s="42"/>
    </row>
    <row r="433" spans="1:19" ht="12.75">
      <c r="A433" s="14"/>
      <c r="B433" s="58"/>
      <c r="C433" s="53"/>
      <c r="D433" s="20"/>
      <c r="E433" s="129"/>
      <c r="F433" s="37"/>
      <c r="G433" s="37"/>
      <c r="H433" s="38"/>
      <c r="I433" s="37"/>
      <c r="J433" s="37"/>
      <c r="K433" s="112"/>
      <c r="L433" s="36"/>
      <c r="M433" s="37"/>
      <c r="N433" s="37"/>
      <c r="O433" s="37"/>
      <c r="P433" s="37"/>
      <c r="Q433" s="27"/>
      <c r="R433" s="28"/>
      <c r="S433" s="42"/>
    </row>
    <row r="434" spans="1:19" ht="12.75">
      <c r="A434" s="14"/>
      <c r="B434" s="58"/>
      <c r="C434" s="53"/>
      <c r="D434" s="20"/>
      <c r="E434" s="127"/>
      <c r="F434" s="22"/>
      <c r="G434" s="22"/>
      <c r="H434" s="23"/>
      <c r="I434" s="22"/>
      <c r="J434" s="22"/>
      <c r="K434" s="128"/>
      <c r="L434" s="21"/>
      <c r="M434" s="22"/>
      <c r="N434" s="22"/>
      <c r="O434" s="22"/>
      <c r="P434" s="22"/>
      <c r="Q434" s="24"/>
      <c r="R434" s="25"/>
      <c r="S434" s="42"/>
    </row>
    <row r="435" spans="1:19" ht="12.75">
      <c r="A435" s="14"/>
      <c r="B435" s="58"/>
      <c r="C435" s="53"/>
      <c r="D435" s="20"/>
      <c r="E435" s="129"/>
      <c r="F435" s="22"/>
      <c r="G435" s="22"/>
      <c r="H435" s="38"/>
      <c r="I435" s="22"/>
      <c r="J435" s="37"/>
      <c r="K435" s="128"/>
      <c r="L435" s="21"/>
      <c r="M435" s="22"/>
      <c r="N435" s="22"/>
      <c r="O435" s="22"/>
      <c r="P435" s="22"/>
      <c r="Q435" s="24"/>
      <c r="R435" s="25"/>
      <c r="S435" s="42"/>
    </row>
    <row r="436" spans="1:19" ht="12.75">
      <c r="A436" s="14"/>
      <c r="B436" s="58"/>
      <c r="C436" s="53"/>
      <c r="D436" s="20"/>
      <c r="E436" s="129"/>
      <c r="F436" s="37"/>
      <c r="G436" s="37"/>
      <c r="H436" s="38"/>
      <c r="I436" s="37"/>
      <c r="J436" s="37"/>
      <c r="K436" s="112"/>
      <c r="L436" s="36"/>
      <c r="M436" s="37"/>
      <c r="N436" s="37"/>
      <c r="O436" s="37"/>
      <c r="P436" s="37"/>
      <c r="Q436" s="24"/>
      <c r="R436" s="28"/>
      <c r="S436" s="26"/>
    </row>
    <row r="437" spans="1:19" ht="12.75">
      <c r="A437" s="14"/>
      <c r="B437" s="58"/>
      <c r="C437" s="53"/>
      <c r="D437" s="20"/>
      <c r="E437" s="129"/>
      <c r="F437" s="37"/>
      <c r="G437" s="37"/>
      <c r="H437" s="38"/>
      <c r="I437" s="37"/>
      <c r="J437" s="37"/>
      <c r="K437" s="112"/>
      <c r="L437" s="36"/>
      <c r="M437" s="37"/>
      <c r="N437" s="37"/>
      <c r="O437" s="37"/>
      <c r="P437" s="37"/>
      <c r="Q437" s="27"/>
      <c r="R437" s="28"/>
      <c r="S437" s="26"/>
    </row>
    <row r="438" spans="1:19" ht="12.75">
      <c r="A438" s="14"/>
      <c r="B438" s="58"/>
      <c r="C438" s="53"/>
      <c r="D438" s="20"/>
      <c r="E438" s="129"/>
      <c r="F438" s="37"/>
      <c r="G438" s="37"/>
      <c r="H438" s="38"/>
      <c r="I438" s="37"/>
      <c r="J438" s="37"/>
      <c r="K438" s="112"/>
      <c r="L438" s="36"/>
      <c r="M438" s="37"/>
      <c r="N438" s="37"/>
      <c r="O438" s="37"/>
      <c r="P438" s="37"/>
      <c r="Q438" s="27"/>
      <c r="R438" s="28"/>
      <c r="S438" s="26"/>
    </row>
    <row r="439" spans="1:19" ht="12.75">
      <c r="A439" s="14"/>
      <c r="B439" s="58"/>
      <c r="C439" s="53"/>
      <c r="D439" s="20"/>
      <c r="E439" s="129"/>
      <c r="F439" s="37"/>
      <c r="G439" s="37"/>
      <c r="H439" s="38"/>
      <c r="I439" s="37"/>
      <c r="J439" s="37"/>
      <c r="K439" s="112"/>
      <c r="L439" s="36"/>
      <c r="M439" s="37"/>
      <c r="N439" s="37"/>
      <c r="O439" s="44"/>
      <c r="P439" s="44"/>
      <c r="Q439" s="45"/>
      <c r="R439" s="33"/>
      <c r="S439" s="26"/>
    </row>
    <row r="440" spans="1:19" ht="12.75">
      <c r="A440" s="14"/>
      <c r="B440" s="58"/>
      <c r="C440" s="53"/>
      <c r="D440" s="20"/>
      <c r="E440" s="127"/>
      <c r="F440" s="22"/>
      <c r="G440" s="22"/>
      <c r="H440" s="23"/>
      <c r="I440" s="22"/>
      <c r="J440" s="22"/>
      <c r="K440" s="128"/>
      <c r="L440" s="21"/>
      <c r="M440" s="22"/>
      <c r="N440" s="22"/>
      <c r="O440" s="46"/>
      <c r="P440" s="46"/>
      <c r="Q440" s="47"/>
      <c r="R440" s="43"/>
      <c r="S440" s="26"/>
    </row>
    <row r="441" spans="1:19" ht="12.75">
      <c r="A441" s="14"/>
      <c r="B441" s="58"/>
      <c r="C441" s="53"/>
      <c r="D441" s="20"/>
      <c r="E441" s="129"/>
      <c r="F441" s="22"/>
      <c r="G441" s="22"/>
      <c r="H441" s="38"/>
      <c r="I441" s="22"/>
      <c r="J441" s="37"/>
      <c r="K441" s="128"/>
      <c r="L441" s="21"/>
      <c r="M441" s="22"/>
      <c r="N441" s="22"/>
      <c r="O441" s="46"/>
      <c r="P441" s="46"/>
      <c r="Q441" s="47"/>
      <c r="R441" s="43"/>
      <c r="S441" s="26"/>
    </row>
    <row r="442" spans="1:19" ht="12.75">
      <c r="A442" s="14"/>
      <c r="B442" s="58"/>
      <c r="C442" s="53"/>
      <c r="D442" s="20"/>
      <c r="E442" s="129"/>
      <c r="F442" s="37"/>
      <c r="G442" s="37"/>
      <c r="H442" s="38"/>
      <c r="I442" s="37"/>
      <c r="J442" s="37"/>
      <c r="K442" s="112"/>
      <c r="L442" s="36"/>
      <c r="M442" s="37"/>
      <c r="N442" s="37"/>
      <c r="O442" s="44"/>
      <c r="P442" s="44"/>
      <c r="Q442" s="47"/>
      <c r="R442" s="33"/>
      <c r="S442" s="26"/>
    </row>
    <row r="443" spans="1:19" ht="12.75">
      <c r="A443" s="14"/>
      <c r="B443" s="58"/>
      <c r="C443" s="53"/>
      <c r="D443" s="20"/>
      <c r="E443" s="129"/>
      <c r="F443" s="37"/>
      <c r="G443" s="37"/>
      <c r="H443" s="38"/>
      <c r="I443" s="37"/>
      <c r="J443" s="37"/>
      <c r="K443" s="112"/>
      <c r="L443" s="36"/>
      <c r="M443" s="37"/>
      <c r="N443" s="37"/>
      <c r="O443" s="44"/>
      <c r="P443" s="44"/>
      <c r="Q443" s="47"/>
      <c r="R443" s="33"/>
      <c r="S443" s="26"/>
    </row>
    <row r="444" spans="1:19" ht="12.75">
      <c r="A444" s="14"/>
      <c r="B444" s="58"/>
      <c r="C444" s="53"/>
      <c r="D444" s="20"/>
      <c r="E444" s="129"/>
      <c r="F444" s="37"/>
      <c r="G444" s="37"/>
      <c r="H444" s="38"/>
      <c r="I444" s="37"/>
      <c r="J444" s="37"/>
      <c r="K444" s="112"/>
      <c r="L444" s="36"/>
      <c r="M444" s="37"/>
      <c r="N444" s="37"/>
      <c r="O444" s="44"/>
      <c r="P444" s="44"/>
      <c r="Q444" s="45"/>
      <c r="R444" s="33"/>
      <c r="S444" s="26"/>
    </row>
    <row r="445" spans="1:19" ht="12.75">
      <c r="A445" s="14"/>
      <c r="B445" s="58"/>
      <c r="C445" s="53"/>
      <c r="D445" s="20"/>
      <c r="E445" s="129"/>
      <c r="F445" s="37"/>
      <c r="G445" s="37"/>
      <c r="H445" s="38"/>
      <c r="I445" s="37"/>
      <c r="J445" s="44"/>
      <c r="K445" s="113"/>
      <c r="L445" s="36"/>
      <c r="M445" s="37"/>
      <c r="N445" s="37"/>
      <c r="O445" s="44"/>
      <c r="P445" s="44"/>
      <c r="Q445" s="45"/>
      <c r="R445" s="33"/>
      <c r="S445" s="26"/>
    </row>
    <row r="446" spans="1:19" ht="12.75">
      <c r="A446" s="14"/>
      <c r="B446" s="58"/>
      <c r="C446" s="53"/>
      <c r="D446" s="20"/>
      <c r="E446" s="127"/>
      <c r="F446" s="22"/>
      <c r="G446" s="22"/>
      <c r="H446" s="23"/>
      <c r="I446" s="22"/>
      <c r="J446" s="22"/>
      <c r="K446" s="128"/>
      <c r="L446" s="21"/>
      <c r="M446" s="22"/>
      <c r="N446" s="22"/>
      <c r="O446" s="46"/>
      <c r="P446" s="46"/>
      <c r="Q446" s="47"/>
      <c r="R446" s="43"/>
      <c r="S446" s="26"/>
    </row>
    <row r="447" spans="1:19" ht="12.75">
      <c r="A447" s="14"/>
      <c r="B447" s="58"/>
      <c r="C447" s="53"/>
      <c r="D447" s="20"/>
      <c r="E447" s="129"/>
      <c r="F447" s="22"/>
      <c r="G447" s="22"/>
      <c r="H447" s="23"/>
      <c r="I447" s="22"/>
      <c r="J447" s="37"/>
      <c r="K447" s="128"/>
      <c r="L447" s="21"/>
      <c r="M447" s="22"/>
      <c r="N447" s="22"/>
      <c r="O447" s="46"/>
      <c r="P447" s="46"/>
      <c r="Q447" s="47"/>
      <c r="R447" s="43"/>
      <c r="S447" s="26"/>
    </row>
    <row r="448" spans="1:19" ht="12.75">
      <c r="A448" s="14"/>
      <c r="B448" s="58"/>
      <c r="C448" s="53"/>
      <c r="D448" s="20"/>
      <c r="E448" s="141"/>
      <c r="F448" s="37"/>
      <c r="G448" s="37"/>
      <c r="H448" s="38"/>
      <c r="I448" s="37"/>
      <c r="J448" s="37"/>
      <c r="K448" s="112"/>
      <c r="L448" s="36"/>
      <c r="M448" s="37"/>
      <c r="N448" s="37"/>
      <c r="O448" s="44"/>
      <c r="P448" s="44"/>
      <c r="Q448" s="47"/>
      <c r="R448" s="33"/>
      <c r="S448" s="26"/>
    </row>
    <row r="449" spans="1:19" ht="12.75">
      <c r="A449" s="14"/>
      <c r="B449" s="58"/>
      <c r="C449" s="53"/>
      <c r="D449" s="20"/>
      <c r="E449" s="141"/>
      <c r="F449" s="37"/>
      <c r="G449" s="37"/>
      <c r="H449" s="38"/>
      <c r="I449" s="37"/>
      <c r="J449" s="37"/>
      <c r="K449" s="112"/>
      <c r="L449" s="36"/>
      <c r="M449" s="37"/>
      <c r="N449" s="37"/>
      <c r="O449" s="44"/>
      <c r="P449" s="44"/>
      <c r="Q449" s="47"/>
      <c r="R449" s="33"/>
      <c r="S449" s="26"/>
    </row>
    <row r="450" spans="1:19" ht="12.75">
      <c r="A450" s="14"/>
      <c r="B450" s="58"/>
      <c r="C450" s="53"/>
      <c r="D450" s="20"/>
      <c r="E450" s="129"/>
      <c r="F450" s="37"/>
      <c r="G450" s="37"/>
      <c r="H450" s="38"/>
      <c r="I450" s="37"/>
      <c r="J450" s="37"/>
      <c r="K450" s="112"/>
      <c r="L450" s="36"/>
      <c r="M450" s="37"/>
      <c r="N450" s="37"/>
      <c r="O450" s="44"/>
      <c r="P450" s="44"/>
      <c r="Q450" s="47"/>
      <c r="R450" s="33"/>
      <c r="S450" s="26"/>
    </row>
    <row r="451" spans="1:19" ht="12.75">
      <c r="A451" s="14"/>
      <c r="B451" s="58"/>
      <c r="C451" s="53"/>
      <c r="D451" s="20"/>
      <c r="E451" s="129"/>
      <c r="F451" s="37"/>
      <c r="G451" s="37"/>
      <c r="H451" s="38"/>
      <c r="I451" s="37"/>
      <c r="J451" s="37"/>
      <c r="K451" s="112"/>
      <c r="L451" s="36"/>
      <c r="M451" s="37"/>
      <c r="N451" s="37"/>
      <c r="O451" s="44"/>
      <c r="P451" s="44"/>
      <c r="Q451" s="47"/>
      <c r="R451" s="33"/>
      <c r="S451" s="26"/>
    </row>
    <row r="452" spans="1:19" ht="12.75">
      <c r="A452" s="14"/>
      <c r="B452" s="58"/>
      <c r="C452" s="53"/>
      <c r="D452" s="20"/>
      <c r="E452" s="127"/>
      <c r="F452" s="22"/>
      <c r="G452" s="22"/>
      <c r="H452" s="23"/>
      <c r="I452" s="22"/>
      <c r="J452" s="22"/>
      <c r="K452" s="128"/>
      <c r="L452" s="21"/>
      <c r="M452" s="22"/>
      <c r="N452" s="22"/>
      <c r="O452" s="46"/>
      <c r="P452" s="46"/>
      <c r="Q452" s="47"/>
      <c r="R452" s="43"/>
      <c r="S452" s="26"/>
    </row>
    <row r="453" spans="1:19" ht="12.75">
      <c r="A453" s="14"/>
      <c r="B453" s="58"/>
      <c r="C453" s="53"/>
      <c r="D453" s="20"/>
      <c r="E453" s="129"/>
      <c r="F453" s="22"/>
      <c r="G453" s="22"/>
      <c r="H453" s="38"/>
      <c r="I453" s="22"/>
      <c r="J453" s="37"/>
      <c r="K453" s="128"/>
      <c r="L453" s="21"/>
      <c r="M453" s="22"/>
      <c r="N453" s="22"/>
      <c r="O453" s="46"/>
      <c r="P453" s="46"/>
      <c r="Q453" s="47"/>
      <c r="R453" s="43"/>
      <c r="S453" s="26"/>
    </row>
    <row r="454" spans="1:19" ht="12.75">
      <c r="A454" s="14"/>
      <c r="B454" s="58"/>
      <c r="C454" s="53"/>
      <c r="D454" s="20"/>
      <c r="E454" s="129"/>
      <c r="F454" s="22"/>
      <c r="G454" s="22"/>
      <c r="H454" s="38"/>
      <c r="I454" s="22"/>
      <c r="J454" s="37"/>
      <c r="K454" s="128"/>
      <c r="L454" s="21"/>
      <c r="M454" s="22"/>
      <c r="N454" s="22"/>
      <c r="O454" s="46"/>
      <c r="P454" s="46"/>
      <c r="Q454" s="47"/>
      <c r="R454" s="43"/>
      <c r="S454" s="26"/>
    </row>
    <row r="455" spans="1:19" ht="12.75">
      <c r="A455" s="14"/>
      <c r="B455" s="58"/>
      <c r="C455" s="53"/>
      <c r="D455" s="20"/>
      <c r="E455" s="129"/>
      <c r="F455" s="37"/>
      <c r="G455" s="37"/>
      <c r="H455" s="38"/>
      <c r="I455" s="37"/>
      <c r="J455" s="44"/>
      <c r="K455" s="113"/>
      <c r="L455" s="36"/>
      <c r="M455" s="37"/>
      <c r="N455" s="37"/>
      <c r="O455" s="44"/>
      <c r="P455" s="44"/>
      <c r="Q455" s="47"/>
      <c r="R455" s="33"/>
      <c r="S455" s="26"/>
    </row>
    <row r="456" spans="1:19" ht="13.5" thickBot="1">
      <c r="A456" s="14"/>
      <c r="B456" s="58"/>
      <c r="C456" s="53"/>
      <c r="D456" s="20"/>
      <c r="E456" s="129"/>
      <c r="F456" s="37"/>
      <c r="G456" s="37"/>
      <c r="H456" s="38"/>
      <c r="I456" s="37"/>
      <c r="J456" s="44"/>
      <c r="K456" s="113"/>
      <c r="L456" s="36"/>
      <c r="M456" s="37"/>
      <c r="N456" s="37"/>
      <c r="O456" s="44"/>
      <c r="P456" s="44"/>
      <c r="Q456" s="47"/>
      <c r="R456" s="33"/>
      <c r="S456" s="30"/>
    </row>
    <row r="457" spans="1:19" ht="12.75">
      <c r="A457" s="130"/>
      <c r="B457" s="58"/>
      <c r="C457" s="53"/>
      <c r="D457" s="20"/>
      <c r="E457" s="129"/>
      <c r="F457" s="37"/>
      <c r="G457" s="37"/>
      <c r="H457" s="38"/>
      <c r="I457" s="37"/>
      <c r="J457" s="44"/>
      <c r="K457" s="113"/>
      <c r="L457" s="39"/>
      <c r="M457" s="37"/>
      <c r="N457" s="37"/>
      <c r="O457" s="44"/>
      <c r="P457" s="44"/>
      <c r="Q457" s="117"/>
      <c r="R457" s="33"/>
      <c r="S457" s="31"/>
    </row>
    <row r="458" spans="1:19" ht="12.75">
      <c r="A458" s="130"/>
      <c r="B458" s="58"/>
      <c r="C458" s="53"/>
      <c r="D458" s="20"/>
      <c r="E458" s="129"/>
      <c r="F458" s="37"/>
      <c r="G458" s="37"/>
      <c r="H458" s="38"/>
      <c r="I458" s="37"/>
      <c r="J458" s="44"/>
      <c r="K458" s="113"/>
      <c r="L458" s="39"/>
      <c r="M458" s="37"/>
      <c r="N458" s="37"/>
      <c r="O458" s="44"/>
      <c r="P458" s="44"/>
      <c r="Q458" s="117"/>
      <c r="R458" s="33"/>
      <c r="S458" s="31"/>
    </row>
    <row r="459" spans="1:19" ht="12.75">
      <c r="A459" s="130"/>
      <c r="B459" s="58"/>
      <c r="C459" s="53"/>
      <c r="D459" s="20"/>
      <c r="E459" s="129"/>
      <c r="F459" s="37"/>
      <c r="G459" s="37"/>
      <c r="H459" s="38"/>
      <c r="I459" s="37"/>
      <c r="J459" s="44"/>
      <c r="K459" s="113"/>
      <c r="L459" s="39"/>
      <c r="M459" s="37"/>
      <c r="N459" s="37"/>
      <c r="O459" s="44"/>
      <c r="P459" s="44"/>
      <c r="Q459" s="117"/>
      <c r="R459" s="33"/>
      <c r="S459" s="31"/>
    </row>
    <row r="460" spans="1:19" ht="12.75">
      <c r="A460" s="130"/>
      <c r="B460" s="58"/>
      <c r="C460" s="53"/>
      <c r="D460" s="20"/>
      <c r="E460" s="129"/>
      <c r="F460" s="37"/>
      <c r="G460" s="37"/>
      <c r="H460" s="38"/>
      <c r="I460" s="37"/>
      <c r="J460" s="44"/>
      <c r="K460" s="113"/>
      <c r="L460" s="39"/>
      <c r="M460" s="37"/>
      <c r="N460" s="37"/>
      <c r="O460" s="44"/>
      <c r="P460" s="44"/>
      <c r="Q460" s="117"/>
      <c r="R460" s="33"/>
      <c r="S460" s="31"/>
    </row>
    <row r="461" spans="1:19" ht="18.75">
      <c r="A461" s="130"/>
      <c r="B461" s="131"/>
      <c r="C461" s="53"/>
      <c r="D461" s="20"/>
      <c r="E461" s="129"/>
      <c r="F461" s="37"/>
      <c r="G461" s="37"/>
      <c r="H461" s="38"/>
      <c r="I461" s="37"/>
      <c r="J461" s="44"/>
      <c r="K461" s="113"/>
      <c r="L461" s="39"/>
      <c r="M461" s="37"/>
      <c r="N461" s="37"/>
      <c r="O461" s="44"/>
      <c r="P461" s="44"/>
      <c r="Q461" s="113"/>
      <c r="R461" s="33"/>
      <c r="S461" s="34"/>
    </row>
    <row r="462" spans="1:19" ht="13.5" thickBot="1">
      <c r="A462" s="130"/>
      <c r="B462" s="58"/>
      <c r="C462" s="53"/>
      <c r="D462" s="20"/>
      <c r="E462" s="129"/>
      <c r="F462" s="37"/>
      <c r="G462" s="37"/>
      <c r="H462" s="38"/>
      <c r="I462" s="37"/>
      <c r="J462" s="44"/>
      <c r="K462" s="113"/>
      <c r="L462" s="39"/>
      <c r="M462" s="37"/>
      <c r="N462" s="37"/>
      <c r="O462" s="44"/>
      <c r="P462" s="44"/>
      <c r="Q462" s="113"/>
      <c r="R462" s="33"/>
      <c r="S462" s="34"/>
    </row>
    <row r="463" spans="1:19" ht="12.75">
      <c r="A463" s="465"/>
      <c r="B463" s="466"/>
      <c r="C463" s="466"/>
      <c r="D463" s="466"/>
      <c r="E463" s="466"/>
      <c r="F463" s="466"/>
      <c r="G463" s="466"/>
      <c r="H463" s="466"/>
      <c r="I463" s="466"/>
      <c r="J463" s="466"/>
      <c r="K463" s="467"/>
      <c r="L463" s="114"/>
      <c r="M463" s="115"/>
      <c r="N463" s="115"/>
      <c r="O463" s="115"/>
      <c r="P463" s="115"/>
      <c r="Q463" s="116"/>
      <c r="R463" s="9"/>
      <c r="S463" s="468"/>
    </row>
    <row r="464" spans="1:19" ht="18.75">
      <c r="A464" s="132"/>
      <c r="B464" s="133"/>
      <c r="C464" s="134"/>
      <c r="D464" s="135"/>
      <c r="E464" s="136"/>
      <c r="F464" s="471"/>
      <c r="G464" s="471"/>
      <c r="H464" s="471"/>
      <c r="I464" s="471"/>
      <c r="J464" s="471"/>
      <c r="K464" s="137"/>
      <c r="L464" s="472"/>
      <c r="M464" s="471"/>
      <c r="N464" s="471"/>
      <c r="O464" s="471"/>
      <c r="P464" s="471"/>
      <c r="Q464" s="473"/>
      <c r="R464" s="10"/>
      <c r="S464" s="469"/>
    </row>
    <row r="465" spans="1:19" ht="12.75">
      <c r="A465" s="132"/>
      <c r="B465" s="138"/>
      <c r="C465" s="135"/>
      <c r="D465" s="474"/>
      <c r="E465" s="475"/>
      <c r="F465" s="475"/>
      <c r="G465" s="475"/>
      <c r="H465" s="475"/>
      <c r="I465" s="475"/>
      <c r="J465" s="475"/>
      <c r="K465" s="139"/>
      <c r="L465" s="476"/>
      <c r="M465" s="477"/>
      <c r="N465" s="477"/>
      <c r="O465" s="477"/>
      <c r="P465" s="477"/>
      <c r="Q465" s="478"/>
      <c r="R465" s="11"/>
      <c r="S465" s="469"/>
    </row>
    <row r="466" spans="1:19" ht="12.75">
      <c r="A466" s="132"/>
      <c r="B466" s="138"/>
      <c r="C466" s="135"/>
      <c r="D466" s="135"/>
      <c r="E466" s="136"/>
      <c r="F466" s="427"/>
      <c r="G466" s="427"/>
      <c r="H466" s="427"/>
      <c r="I466" s="427"/>
      <c r="J466" s="427"/>
      <c r="K466" s="140"/>
      <c r="L466" s="480"/>
      <c r="M466" s="427"/>
      <c r="N466" s="427"/>
      <c r="O466" s="427"/>
      <c r="P466" s="427"/>
      <c r="Q466" s="479"/>
      <c r="R466" s="12"/>
      <c r="S466" s="469"/>
    </row>
    <row r="467" spans="1:19" ht="13.5" thickBot="1">
      <c r="A467" s="132"/>
      <c r="B467" s="138"/>
      <c r="C467" s="135"/>
      <c r="D467" s="135"/>
      <c r="E467" s="136"/>
      <c r="F467" s="427"/>
      <c r="G467" s="427"/>
      <c r="H467" s="427"/>
      <c r="I467" s="427"/>
      <c r="J467" s="427"/>
      <c r="K467" s="140"/>
      <c r="L467" s="480"/>
      <c r="M467" s="427"/>
      <c r="N467" s="427"/>
      <c r="O467" s="427"/>
      <c r="P467" s="427"/>
      <c r="Q467" s="479"/>
      <c r="R467" s="12"/>
      <c r="S467" s="470"/>
    </row>
    <row r="468" spans="1:19" ht="13.5" thickTop="1">
      <c r="A468" s="14"/>
      <c r="B468" s="58"/>
      <c r="C468" s="53"/>
      <c r="D468" s="20"/>
      <c r="E468" s="127"/>
      <c r="F468" s="22"/>
      <c r="G468" s="22"/>
      <c r="H468" s="23"/>
      <c r="I468" s="22"/>
      <c r="J468" s="22"/>
      <c r="K468" s="128"/>
      <c r="L468" s="21"/>
      <c r="M468" s="22"/>
      <c r="N468" s="22"/>
      <c r="O468" s="46"/>
      <c r="P468" s="46"/>
      <c r="Q468" s="47"/>
      <c r="R468" s="43"/>
      <c r="S468" s="35"/>
    </row>
    <row r="469" spans="1:19" ht="12.75">
      <c r="A469" s="14"/>
      <c r="B469" s="58"/>
      <c r="C469" s="53"/>
      <c r="D469" s="20"/>
      <c r="E469" s="129"/>
      <c r="F469" s="22"/>
      <c r="G469" s="22"/>
      <c r="H469" s="38"/>
      <c r="I469" s="22"/>
      <c r="J469" s="37"/>
      <c r="K469" s="128"/>
      <c r="L469" s="21"/>
      <c r="M469" s="22"/>
      <c r="N469" s="22"/>
      <c r="O469" s="46"/>
      <c r="P469" s="46"/>
      <c r="Q469" s="47"/>
      <c r="R469" s="43"/>
      <c r="S469" s="26"/>
    </row>
    <row r="470" spans="1:19" ht="12.75">
      <c r="A470" s="14"/>
      <c r="B470" s="58"/>
      <c r="C470" s="53"/>
      <c r="D470" s="20"/>
      <c r="E470" s="129"/>
      <c r="F470" s="22"/>
      <c r="G470" s="22"/>
      <c r="H470" s="38"/>
      <c r="I470" s="22"/>
      <c r="J470" s="37"/>
      <c r="K470" s="128"/>
      <c r="L470" s="21"/>
      <c r="M470" s="22"/>
      <c r="N470" s="22"/>
      <c r="O470" s="46"/>
      <c r="P470" s="46"/>
      <c r="Q470" s="47"/>
      <c r="R470" s="43"/>
      <c r="S470" s="26"/>
    </row>
    <row r="471" spans="1:19" ht="12.75">
      <c r="A471" s="14"/>
      <c r="B471" s="58"/>
      <c r="C471" s="53"/>
      <c r="D471" s="20"/>
      <c r="E471" s="129"/>
      <c r="F471" s="37"/>
      <c r="G471" s="37"/>
      <c r="H471" s="38"/>
      <c r="I471" s="37"/>
      <c r="J471" s="37"/>
      <c r="K471" s="112"/>
      <c r="L471" s="36"/>
      <c r="M471" s="37"/>
      <c r="N471" s="37"/>
      <c r="O471" s="44"/>
      <c r="P471" s="44"/>
      <c r="Q471" s="47"/>
      <c r="R471" s="33"/>
      <c r="S471" s="26"/>
    </row>
    <row r="472" spans="1:19" ht="12.75">
      <c r="A472" s="14"/>
      <c r="B472" s="58"/>
      <c r="C472" s="53"/>
      <c r="D472" s="20"/>
      <c r="E472" s="129"/>
      <c r="F472" s="37"/>
      <c r="G472" s="37"/>
      <c r="H472" s="38"/>
      <c r="I472" s="37"/>
      <c r="J472" s="37"/>
      <c r="K472" s="112"/>
      <c r="L472" s="36"/>
      <c r="M472" s="37"/>
      <c r="N472" s="37"/>
      <c r="O472" s="44"/>
      <c r="P472" s="44"/>
      <c r="Q472" s="47"/>
      <c r="R472" s="33"/>
      <c r="S472" s="26"/>
    </row>
    <row r="473" spans="1:19" ht="12.75">
      <c r="A473" s="14"/>
      <c r="B473" s="58"/>
      <c r="C473" s="53"/>
      <c r="D473" s="20"/>
      <c r="E473" s="127"/>
      <c r="F473" s="22"/>
      <c r="G473" s="22"/>
      <c r="H473" s="23"/>
      <c r="I473" s="22"/>
      <c r="J473" s="22"/>
      <c r="K473" s="128"/>
      <c r="L473" s="21"/>
      <c r="M473" s="22"/>
      <c r="N473" s="22"/>
      <c r="O473" s="46"/>
      <c r="P473" s="46"/>
      <c r="Q473" s="47"/>
      <c r="R473" s="43"/>
      <c r="S473" s="26"/>
    </row>
    <row r="474" spans="1:19" ht="12.75">
      <c r="A474" s="14"/>
      <c r="B474" s="58"/>
      <c r="C474" s="53"/>
      <c r="D474" s="20"/>
      <c r="E474" s="129"/>
      <c r="F474" s="22"/>
      <c r="G474" s="22"/>
      <c r="H474" s="38"/>
      <c r="I474" s="22"/>
      <c r="J474" s="37"/>
      <c r="K474" s="128"/>
      <c r="L474" s="21"/>
      <c r="M474" s="22"/>
      <c r="N474" s="22"/>
      <c r="O474" s="46"/>
      <c r="P474" s="46"/>
      <c r="Q474" s="47"/>
      <c r="R474" s="43"/>
      <c r="S474" s="26"/>
    </row>
    <row r="475" spans="1:19" ht="12.75">
      <c r="A475" s="14"/>
      <c r="B475" s="58"/>
      <c r="C475" s="53"/>
      <c r="D475" s="20"/>
      <c r="E475" s="129"/>
      <c r="F475" s="22"/>
      <c r="G475" s="22"/>
      <c r="H475" s="38"/>
      <c r="I475" s="22"/>
      <c r="J475" s="37"/>
      <c r="K475" s="128"/>
      <c r="L475" s="21"/>
      <c r="M475" s="22"/>
      <c r="N475" s="22"/>
      <c r="O475" s="46"/>
      <c r="P475" s="46"/>
      <c r="Q475" s="47"/>
      <c r="R475" s="43"/>
      <c r="S475" s="26"/>
    </row>
    <row r="476" spans="1:19" ht="12.75">
      <c r="A476" s="14"/>
      <c r="B476" s="58"/>
      <c r="C476" s="53"/>
      <c r="D476" s="20"/>
      <c r="E476" s="129"/>
      <c r="F476" s="37"/>
      <c r="G476" s="37"/>
      <c r="H476" s="38"/>
      <c r="I476" s="37"/>
      <c r="J476" s="37"/>
      <c r="K476" s="112"/>
      <c r="L476" s="36"/>
      <c r="M476" s="37"/>
      <c r="N476" s="37"/>
      <c r="O476" s="44"/>
      <c r="P476" s="44"/>
      <c r="Q476" s="47"/>
      <c r="R476" s="33"/>
      <c r="S476" s="26"/>
    </row>
    <row r="477" spans="1:19" ht="12.75">
      <c r="A477" s="14"/>
      <c r="B477" s="58"/>
      <c r="C477" s="53"/>
      <c r="D477" s="20"/>
      <c r="E477" s="129"/>
      <c r="F477" s="37"/>
      <c r="G477" s="37"/>
      <c r="H477" s="38"/>
      <c r="I477" s="37"/>
      <c r="J477" s="37"/>
      <c r="K477" s="112"/>
      <c r="L477" s="36"/>
      <c r="M477" s="37"/>
      <c r="N477" s="37"/>
      <c r="O477" s="44"/>
      <c r="P477" s="44"/>
      <c r="Q477" s="47"/>
      <c r="R477" s="33"/>
      <c r="S477" s="26"/>
    </row>
    <row r="478" spans="1:19" ht="12.75">
      <c r="A478" s="14"/>
      <c r="B478" s="58"/>
      <c r="C478" s="53"/>
      <c r="D478" s="20"/>
      <c r="E478" s="129"/>
      <c r="F478" s="37"/>
      <c r="G478" s="37"/>
      <c r="H478" s="38"/>
      <c r="I478" s="37"/>
      <c r="J478" s="44"/>
      <c r="K478" s="113"/>
      <c r="L478" s="36"/>
      <c r="M478" s="37"/>
      <c r="N478" s="37"/>
      <c r="O478" s="44"/>
      <c r="P478" s="44"/>
      <c r="Q478" s="47"/>
      <c r="R478" s="33"/>
      <c r="S478" s="26"/>
    </row>
    <row r="479" spans="1:19" ht="12.75">
      <c r="A479" s="14"/>
      <c r="B479" s="58"/>
      <c r="C479" s="53"/>
      <c r="D479" s="20"/>
      <c r="E479" s="127"/>
      <c r="F479" s="50"/>
      <c r="G479" s="50"/>
      <c r="H479" s="77"/>
      <c r="I479" s="50"/>
      <c r="J479" s="50"/>
      <c r="K479" s="142"/>
      <c r="L479" s="49"/>
      <c r="M479" s="50"/>
      <c r="N479" s="50"/>
      <c r="O479" s="50"/>
      <c r="P479" s="50"/>
      <c r="Q479" s="47"/>
      <c r="R479" s="48"/>
      <c r="S479" s="26"/>
    </row>
    <row r="480" spans="1:19" ht="12.75">
      <c r="A480" s="14"/>
      <c r="B480" s="58"/>
      <c r="C480" s="53"/>
      <c r="D480" s="20"/>
      <c r="E480" s="129"/>
      <c r="F480" s="50"/>
      <c r="G480" s="50"/>
      <c r="H480" s="77"/>
      <c r="I480" s="50"/>
      <c r="J480" s="37"/>
      <c r="K480" s="142"/>
      <c r="L480" s="49"/>
      <c r="M480" s="50"/>
      <c r="N480" s="50"/>
      <c r="O480" s="50"/>
      <c r="P480" s="50"/>
      <c r="Q480" s="47"/>
      <c r="R480" s="48"/>
      <c r="S480" s="26"/>
    </row>
    <row r="481" spans="1:19" ht="12.75">
      <c r="A481" s="14"/>
      <c r="B481" s="58"/>
      <c r="C481" s="53"/>
      <c r="D481" s="20"/>
      <c r="E481" s="129"/>
      <c r="F481" s="37"/>
      <c r="G481" s="37"/>
      <c r="H481" s="38"/>
      <c r="I481" s="37"/>
      <c r="J481" s="37"/>
      <c r="K481" s="112"/>
      <c r="L481" s="36"/>
      <c r="M481" s="37"/>
      <c r="N481" s="37"/>
      <c r="O481" s="37"/>
      <c r="P481" s="37"/>
      <c r="Q481" s="47"/>
      <c r="R481" s="28"/>
      <c r="S481" s="26"/>
    </row>
    <row r="482" spans="1:19" ht="12.75">
      <c r="A482" s="14"/>
      <c r="B482" s="58"/>
      <c r="C482" s="53"/>
      <c r="D482" s="20"/>
      <c r="E482" s="129"/>
      <c r="F482" s="37"/>
      <c r="G482" s="37"/>
      <c r="H482" s="38"/>
      <c r="I482" s="37"/>
      <c r="J482" s="37"/>
      <c r="K482" s="112"/>
      <c r="L482" s="36"/>
      <c r="M482" s="37"/>
      <c r="N482" s="37"/>
      <c r="O482" s="37"/>
      <c r="P482" s="37"/>
      <c r="Q482" s="27"/>
      <c r="R482" s="28"/>
      <c r="S482" s="41"/>
    </row>
    <row r="483" spans="1:19" ht="12.75">
      <c r="A483" s="14"/>
      <c r="B483" s="58"/>
      <c r="C483" s="53"/>
      <c r="D483" s="20"/>
      <c r="E483" s="127"/>
      <c r="F483" s="50"/>
      <c r="G483" s="50"/>
      <c r="H483" s="77"/>
      <c r="I483" s="50"/>
      <c r="J483" s="50"/>
      <c r="K483" s="142"/>
      <c r="L483" s="49"/>
      <c r="M483" s="50"/>
      <c r="N483" s="50"/>
      <c r="O483" s="50"/>
      <c r="P483" s="50"/>
      <c r="Q483" s="60"/>
      <c r="R483" s="48"/>
      <c r="S483" s="42"/>
    </row>
    <row r="484" spans="1:19" ht="12.75">
      <c r="A484" s="14"/>
      <c r="B484" s="58"/>
      <c r="C484" s="53"/>
      <c r="D484" s="20"/>
      <c r="E484" s="129"/>
      <c r="F484" s="50"/>
      <c r="G484" s="50"/>
      <c r="H484" s="77"/>
      <c r="I484" s="50"/>
      <c r="J484" s="37"/>
      <c r="K484" s="142"/>
      <c r="L484" s="49"/>
      <c r="M484" s="50"/>
      <c r="N484" s="50"/>
      <c r="O484" s="50"/>
      <c r="P484" s="50"/>
      <c r="Q484" s="60"/>
      <c r="R484" s="48"/>
      <c r="S484" s="26"/>
    </row>
    <row r="485" spans="1:19" ht="12.75">
      <c r="A485" s="14"/>
      <c r="B485" s="58"/>
      <c r="C485" s="53"/>
      <c r="D485" s="20"/>
      <c r="E485" s="129"/>
      <c r="F485" s="37"/>
      <c r="G485" s="37"/>
      <c r="H485" s="38"/>
      <c r="I485" s="37"/>
      <c r="J485" s="37"/>
      <c r="K485" s="112"/>
      <c r="L485" s="36"/>
      <c r="M485" s="37"/>
      <c r="N485" s="37"/>
      <c r="O485" s="37"/>
      <c r="P485" s="37"/>
      <c r="Q485" s="27"/>
      <c r="R485" s="28"/>
      <c r="S485" s="26"/>
    </row>
    <row r="486" spans="1:19" ht="12.75">
      <c r="A486" s="14"/>
      <c r="B486" s="58"/>
      <c r="C486" s="53"/>
      <c r="D486" s="20"/>
      <c r="E486" s="129"/>
      <c r="F486" s="37"/>
      <c r="G486" s="37"/>
      <c r="H486" s="38"/>
      <c r="I486" s="37"/>
      <c r="J486" s="37"/>
      <c r="K486" s="112"/>
      <c r="L486" s="36"/>
      <c r="M486" s="37"/>
      <c r="N486" s="37"/>
      <c r="O486" s="37"/>
      <c r="P486" s="37"/>
      <c r="Q486" s="60"/>
      <c r="R486" s="28"/>
      <c r="S486" s="26"/>
    </row>
    <row r="487" spans="1:19" ht="12.75">
      <c r="A487" s="14"/>
      <c r="B487" s="58"/>
      <c r="C487" s="53"/>
      <c r="D487" s="20"/>
      <c r="E487" s="129"/>
      <c r="F487" s="37"/>
      <c r="G487" s="37"/>
      <c r="H487" s="38"/>
      <c r="I487" s="37"/>
      <c r="J487" s="37"/>
      <c r="K487" s="112"/>
      <c r="L487" s="36"/>
      <c r="M487" s="37"/>
      <c r="N487" s="37"/>
      <c r="O487" s="37"/>
      <c r="P487" s="40"/>
      <c r="Q487" s="27"/>
      <c r="R487" s="28"/>
      <c r="S487" s="26"/>
    </row>
    <row r="488" spans="1:19" ht="12.75">
      <c r="A488" s="14"/>
      <c r="B488" s="58"/>
      <c r="C488" s="76"/>
      <c r="D488" s="59"/>
      <c r="E488" s="125"/>
      <c r="F488" s="16"/>
      <c r="G488" s="16"/>
      <c r="H488" s="16"/>
      <c r="I488" s="16"/>
      <c r="J488" s="16"/>
      <c r="K488" s="126"/>
      <c r="L488" s="51"/>
      <c r="M488" s="16"/>
      <c r="N488" s="16"/>
      <c r="O488" s="16"/>
      <c r="P488" s="16"/>
      <c r="Q488" s="17"/>
      <c r="R488" s="18"/>
      <c r="S488" s="52"/>
    </row>
    <row r="489" spans="1:19" ht="12.75">
      <c r="A489" s="14"/>
      <c r="B489" s="143"/>
      <c r="C489" s="53"/>
      <c r="D489" s="20"/>
      <c r="E489" s="129"/>
      <c r="F489" s="55"/>
      <c r="G489" s="55"/>
      <c r="H489" s="55"/>
      <c r="I489" s="55"/>
      <c r="J489" s="37"/>
      <c r="K489" s="126"/>
      <c r="L489" s="54"/>
      <c r="M489" s="55"/>
      <c r="N489" s="55"/>
      <c r="O489" s="55"/>
      <c r="P489" s="55"/>
      <c r="Q489" s="27"/>
      <c r="R489" s="18"/>
      <c r="S489" s="26"/>
    </row>
    <row r="490" spans="1:19" ht="12.75">
      <c r="A490" s="14"/>
      <c r="B490" s="143"/>
      <c r="C490" s="53"/>
      <c r="D490" s="20"/>
      <c r="E490" s="129"/>
      <c r="F490" s="55"/>
      <c r="G490" s="55"/>
      <c r="H490" s="55"/>
      <c r="I490" s="55"/>
      <c r="J490" s="37"/>
      <c r="K490" s="126"/>
      <c r="L490" s="54"/>
      <c r="M490" s="55"/>
      <c r="N490" s="55"/>
      <c r="O490" s="55"/>
      <c r="P490" s="55"/>
      <c r="Q490" s="27"/>
      <c r="R490" s="18"/>
      <c r="S490" s="26"/>
    </row>
    <row r="491" spans="1:19" ht="12.75">
      <c r="A491" s="14"/>
      <c r="B491" s="143"/>
      <c r="C491" s="53"/>
      <c r="D491" s="20"/>
      <c r="E491" s="129"/>
      <c r="F491" s="55"/>
      <c r="G491" s="55"/>
      <c r="H491" s="38"/>
      <c r="I491" s="55"/>
      <c r="J491" s="37"/>
      <c r="K491" s="126"/>
      <c r="L491" s="54"/>
      <c r="M491" s="55"/>
      <c r="N491" s="55"/>
      <c r="O491" s="55"/>
      <c r="P491" s="55"/>
      <c r="Q491" s="27"/>
      <c r="R491" s="18"/>
      <c r="S491" s="26"/>
    </row>
    <row r="492" spans="1:19" ht="12.75">
      <c r="A492" s="14"/>
      <c r="B492" s="143"/>
      <c r="C492" s="53"/>
      <c r="D492" s="20"/>
      <c r="E492" s="129"/>
      <c r="F492" s="55"/>
      <c r="G492" s="55"/>
      <c r="H492" s="55"/>
      <c r="I492" s="55"/>
      <c r="J492" s="37"/>
      <c r="K492" s="126"/>
      <c r="L492" s="54"/>
      <c r="M492" s="55"/>
      <c r="N492" s="55"/>
      <c r="O492" s="55"/>
      <c r="P492" s="55"/>
      <c r="Q492" s="27"/>
      <c r="R492" s="18"/>
      <c r="S492" s="26"/>
    </row>
    <row r="493" spans="1:19" ht="12.75">
      <c r="A493" s="14"/>
      <c r="B493" s="143"/>
      <c r="C493" s="53"/>
      <c r="D493" s="20"/>
      <c r="E493" s="129"/>
      <c r="F493" s="55"/>
      <c r="G493" s="55"/>
      <c r="H493" s="55"/>
      <c r="I493" s="55"/>
      <c r="J493" s="37"/>
      <c r="K493" s="126"/>
      <c r="L493" s="54"/>
      <c r="M493" s="55"/>
      <c r="N493" s="55"/>
      <c r="O493" s="55"/>
      <c r="P493" s="55"/>
      <c r="Q493" s="27"/>
      <c r="R493" s="18"/>
      <c r="S493" s="26"/>
    </row>
    <row r="494" spans="1:19" ht="12.75">
      <c r="A494" s="14"/>
      <c r="B494" s="143"/>
      <c r="C494" s="53"/>
      <c r="D494" s="20"/>
      <c r="E494" s="129"/>
      <c r="F494" s="55"/>
      <c r="G494" s="55"/>
      <c r="H494" s="55"/>
      <c r="I494" s="55"/>
      <c r="J494" s="37"/>
      <c r="K494" s="126"/>
      <c r="L494" s="54"/>
      <c r="M494" s="55"/>
      <c r="N494" s="55"/>
      <c r="O494" s="55"/>
      <c r="P494" s="55"/>
      <c r="Q494" s="27"/>
      <c r="R494" s="18"/>
      <c r="S494" s="26"/>
    </row>
    <row r="495" spans="1:19" ht="12.75">
      <c r="A495" s="14"/>
      <c r="B495" s="143"/>
      <c r="C495" s="53"/>
      <c r="D495" s="20"/>
      <c r="E495" s="129"/>
      <c r="F495" s="55"/>
      <c r="G495" s="55"/>
      <c r="H495" s="55"/>
      <c r="I495" s="55"/>
      <c r="J495" s="37"/>
      <c r="K495" s="126"/>
      <c r="L495" s="54"/>
      <c r="M495" s="55"/>
      <c r="N495" s="55"/>
      <c r="O495" s="55"/>
      <c r="P495" s="55"/>
      <c r="Q495" s="27"/>
      <c r="R495" s="18"/>
      <c r="S495" s="26"/>
    </row>
  </sheetData>
  <sheetProtection/>
  <mergeCells count="187">
    <mergeCell ref="S130:S134"/>
    <mergeCell ref="F131:J131"/>
    <mergeCell ref="L131:Q131"/>
    <mergeCell ref="D132:J132"/>
    <mergeCell ref="L132:Q132"/>
    <mergeCell ref="F133:F134"/>
    <mergeCell ref="G133:G134"/>
    <mergeCell ref="H133:H134"/>
    <mergeCell ref="I133:I134"/>
    <mergeCell ref="J133:J134"/>
    <mergeCell ref="S306:S310"/>
    <mergeCell ref="A306:K306"/>
    <mergeCell ref="L308:Q308"/>
    <mergeCell ref="D308:J308"/>
    <mergeCell ref="L307:Q307"/>
    <mergeCell ref="F307:J307"/>
    <mergeCell ref="P309:P310"/>
    <mergeCell ref="L309:L310"/>
    <mergeCell ref="Q309:Q310"/>
    <mergeCell ref="M309:M310"/>
    <mergeCell ref="P133:P134"/>
    <mergeCell ref="Q133:Q134"/>
    <mergeCell ref="P241:P242"/>
    <mergeCell ref="Q241:Q242"/>
    <mergeCell ref="Q196:Q197"/>
    <mergeCell ref="Q149:Q150"/>
    <mergeCell ref="L133:L134"/>
    <mergeCell ref="M133:M134"/>
    <mergeCell ref="N133:N134"/>
    <mergeCell ref="O133:O134"/>
    <mergeCell ref="N309:N310"/>
    <mergeCell ref="O309:O310"/>
    <mergeCell ref="L466:L467"/>
    <mergeCell ref="J421:J422"/>
    <mergeCell ref="A418:K418"/>
    <mergeCell ref="J374:J375"/>
    <mergeCell ref="L374:L375"/>
    <mergeCell ref="M374:M375"/>
    <mergeCell ref="I374:I375"/>
    <mergeCell ref="A371:K371"/>
    <mergeCell ref="H466:H467"/>
    <mergeCell ref="I421:I422"/>
    <mergeCell ref="I466:I467"/>
    <mergeCell ref="P421:P422"/>
    <mergeCell ref="M466:M467"/>
    <mergeCell ref="N466:N467"/>
    <mergeCell ref="O466:O467"/>
    <mergeCell ref="Q421:Q422"/>
    <mergeCell ref="A463:K463"/>
    <mergeCell ref="L421:L422"/>
    <mergeCell ref="M421:M422"/>
    <mergeCell ref="N421:N422"/>
    <mergeCell ref="O421:O422"/>
    <mergeCell ref="S463:S467"/>
    <mergeCell ref="F464:J464"/>
    <mergeCell ref="L464:Q464"/>
    <mergeCell ref="D465:J465"/>
    <mergeCell ref="L465:Q465"/>
    <mergeCell ref="F466:F467"/>
    <mergeCell ref="G466:G467"/>
    <mergeCell ref="J466:J467"/>
    <mergeCell ref="Q466:Q467"/>
    <mergeCell ref="P466:P467"/>
    <mergeCell ref="Q374:Q375"/>
    <mergeCell ref="N374:N375"/>
    <mergeCell ref="S418:S422"/>
    <mergeCell ref="F419:J419"/>
    <mergeCell ref="L419:Q419"/>
    <mergeCell ref="D420:J420"/>
    <mergeCell ref="L420:Q420"/>
    <mergeCell ref="F421:F422"/>
    <mergeCell ref="G421:G422"/>
    <mergeCell ref="H421:H422"/>
    <mergeCell ref="S371:S375"/>
    <mergeCell ref="F372:J372"/>
    <mergeCell ref="L372:Q372"/>
    <mergeCell ref="D373:J373"/>
    <mergeCell ref="L373:Q373"/>
    <mergeCell ref="F374:F375"/>
    <mergeCell ref="G374:G375"/>
    <mergeCell ref="H374:H375"/>
    <mergeCell ref="O374:O375"/>
    <mergeCell ref="P374:P375"/>
    <mergeCell ref="F309:F310"/>
    <mergeCell ref="I309:I310"/>
    <mergeCell ref="O241:O242"/>
    <mergeCell ref="H196:H197"/>
    <mergeCell ref="I196:I197"/>
    <mergeCell ref="A238:K238"/>
    <mergeCell ref="J196:J197"/>
    <mergeCell ref="N241:N242"/>
    <mergeCell ref="H241:H242"/>
    <mergeCell ref="I241:I242"/>
    <mergeCell ref="J309:J310"/>
    <mergeCell ref="M149:M150"/>
    <mergeCell ref="G149:G150"/>
    <mergeCell ref="H149:H150"/>
    <mergeCell ref="H309:H310"/>
    <mergeCell ref="G309:G310"/>
    <mergeCell ref="S238:S242"/>
    <mergeCell ref="F239:J239"/>
    <mergeCell ref="L239:Q239"/>
    <mergeCell ref="D240:J240"/>
    <mergeCell ref="L240:Q240"/>
    <mergeCell ref="F241:F242"/>
    <mergeCell ref="G241:G242"/>
    <mergeCell ref="S193:S197"/>
    <mergeCell ref="F194:J194"/>
    <mergeCell ref="L194:Q194"/>
    <mergeCell ref="D195:J195"/>
    <mergeCell ref="L195:Q195"/>
    <mergeCell ref="F196:F197"/>
    <mergeCell ref="G196:G197"/>
    <mergeCell ref="L196:L197"/>
    <mergeCell ref="A193:K193"/>
    <mergeCell ref="O196:O197"/>
    <mergeCell ref="S53:S57"/>
    <mergeCell ref="O56:O57"/>
    <mergeCell ref="H7:H8"/>
    <mergeCell ref="I7:I8"/>
    <mergeCell ref="S4:S8"/>
    <mergeCell ref="O7:O8"/>
    <mergeCell ref="P7:P8"/>
    <mergeCell ref="Q7:Q8"/>
    <mergeCell ref="E4:O4"/>
    <mergeCell ref="N7:N8"/>
    <mergeCell ref="S146:S150"/>
    <mergeCell ref="F147:J147"/>
    <mergeCell ref="L147:Q147"/>
    <mergeCell ref="D148:J148"/>
    <mergeCell ref="L148:Q148"/>
    <mergeCell ref="P149:P150"/>
    <mergeCell ref="N149:N150"/>
    <mergeCell ref="O149:O150"/>
    <mergeCell ref="F149:F150"/>
    <mergeCell ref="I149:I150"/>
    <mergeCell ref="F5:J5"/>
    <mergeCell ref="L5:Q5"/>
    <mergeCell ref="D6:J6"/>
    <mergeCell ref="L6:Q6"/>
    <mergeCell ref="F54:J54"/>
    <mergeCell ref="L54:Q54"/>
    <mergeCell ref="D55:J55"/>
    <mergeCell ref="L55:Q55"/>
    <mergeCell ref="A53:K53"/>
    <mergeCell ref="J7:J8"/>
    <mergeCell ref="L7:L8"/>
    <mergeCell ref="M7:M8"/>
    <mergeCell ref="F7:F8"/>
    <mergeCell ref="G7:G8"/>
    <mergeCell ref="J56:J57"/>
    <mergeCell ref="L56:L57"/>
    <mergeCell ref="M56:M57"/>
    <mergeCell ref="N56:N57"/>
    <mergeCell ref="F56:F57"/>
    <mergeCell ref="G56:G57"/>
    <mergeCell ref="H56:H57"/>
    <mergeCell ref="I56:I57"/>
    <mergeCell ref="P56:P57"/>
    <mergeCell ref="Q56:Q57"/>
    <mergeCell ref="A98:K98"/>
    <mergeCell ref="S98:S102"/>
    <mergeCell ref="F99:J99"/>
    <mergeCell ref="L99:Q99"/>
    <mergeCell ref="D100:J100"/>
    <mergeCell ref="L100:Q100"/>
    <mergeCell ref="F101:F102"/>
    <mergeCell ref="G101:G102"/>
    <mergeCell ref="H101:H102"/>
    <mergeCell ref="I101:I102"/>
    <mergeCell ref="J101:J102"/>
    <mergeCell ref="L101:L102"/>
    <mergeCell ref="Q101:Q102"/>
    <mergeCell ref="M101:M102"/>
    <mergeCell ref="N101:N102"/>
    <mergeCell ref="O101:O102"/>
    <mergeCell ref="P101:P102"/>
    <mergeCell ref="E130:O130"/>
    <mergeCell ref="J241:J242"/>
    <mergeCell ref="L241:L242"/>
    <mergeCell ref="P196:P197"/>
    <mergeCell ref="M196:M197"/>
    <mergeCell ref="N196:N197"/>
    <mergeCell ref="M241:M242"/>
    <mergeCell ref="A146:K146"/>
    <mergeCell ref="J149:J150"/>
    <mergeCell ref="L149:L150"/>
  </mergeCells>
  <printOptions/>
  <pageMargins left="0.75" right="0.75" top="0.37" bottom="0.47" header="0.4921259845" footer="0.4921259845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8"/>
  <sheetViews>
    <sheetView tabSelected="1" workbookViewId="0" topLeftCell="A1">
      <selection activeCell="D8" sqref="D8:D11"/>
    </sheetView>
  </sheetViews>
  <sheetFormatPr defaultColWidth="9.140625" defaultRowHeight="12.75"/>
  <cols>
    <col min="3" max="3" width="9.28125" style="0" customWidth="1"/>
    <col min="4" max="4" width="51.57421875" style="0" customWidth="1"/>
    <col min="5" max="5" width="16.8515625" style="0" customWidth="1"/>
    <col min="6" max="6" width="15.140625" style="0" customWidth="1"/>
    <col min="7" max="7" width="16.00390625" style="0" customWidth="1"/>
  </cols>
  <sheetData>
    <row r="1" spans="1:7" ht="25.5" thickBot="1">
      <c r="A1" s="275"/>
      <c r="B1" s="274"/>
      <c r="C1" s="274"/>
      <c r="D1" s="298" t="s">
        <v>248</v>
      </c>
      <c r="E1" s="274"/>
      <c r="F1" s="274"/>
      <c r="G1" s="276"/>
    </row>
    <row r="2" spans="1:5" ht="13.5" thickBot="1">
      <c r="A2" s="275"/>
      <c r="B2" s="274"/>
      <c r="C2" s="274"/>
      <c r="D2" s="379" t="s">
        <v>124</v>
      </c>
      <c r="E2" s="274"/>
    </row>
    <row r="3" spans="1:6" ht="12.75">
      <c r="A3" s="2"/>
      <c r="F3" s="380" t="s">
        <v>124</v>
      </c>
    </row>
    <row r="4" ht="13.5" thickBot="1">
      <c r="A4" s="2"/>
    </row>
    <row r="5" spans="1:6" ht="21" thickBot="1">
      <c r="A5" s="2"/>
      <c r="D5" s="324" t="s">
        <v>311</v>
      </c>
      <c r="F5" t="s">
        <v>124</v>
      </c>
    </row>
    <row r="6" ht="13.5" thickBot="1">
      <c r="A6" s="2"/>
    </row>
    <row r="7" spans="1:7" ht="13.5" thickBot="1">
      <c r="A7" s="275"/>
      <c r="B7" s="274"/>
      <c r="C7" s="274"/>
      <c r="D7" s="381" t="s">
        <v>358</v>
      </c>
      <c r="E7" s="417" t="s">
        <v>354</v>
      </c>
      <c r="F7" s="384" t="s">
        <v>124</v>
      </c>
      <c r="G7" s="276"/>
    </row>
    <row r="8" spans="1:7" ht="20.25">
      <c r="A8" s="525" t="s">
        <v>236</v>
      </c>
      <c r="B8" s="526"/>
      <c r="C8" s="527"/>
      <c r="D8" s="533" t="s">
        <v>355</v>
      </c>
      <c r="E8" s="300" t="s">
        <v>249</v>
      </c>
      <c r="F8" s="300" t="s">
        <v>250</v>
      </c>
      <c r="G8" s="300" t="s">
        <v>251</v>
      </c>
    </row>
    <row r="9" spans="1:7" ht="20.25">
      <c r="A9" s="528"/>
      <c r="B9" s="522"/>
      <c r="C9" s="529"/>
      <c r="D9" s="534"/>
      <c r="E9" s="301"/>
      <c r="F9" s="301"/>
      <c r="G9" s="301"/>
    </row>
    <row r="10" spans="1:7" ht="20.25">
      <c r="A10" s="528"/>
      <c r="B10" s="522"/>
      <c r="C10" s="529"/>
      <c r="D10" s="534"/>
      <c r="E10" s="301" t="s">
        <v>293</v>
      </c>
      <c r="F10" s="301" t="s">
        <v>293</v>
      </c>
      <c r="G10" s="301" t="s">
        <v>293</v>
      </c>
    </row>
    <row r="11" spans="1:7" ht="21" thickBot="1">
      <c r="A11" s="530"/>
      <c r="B11" s="531"/>
      <c r="C11" s="532"/>
      <c r="D11" s="535"/>
      <c r="E11" s="302"/>
      <c r="F11" s="302"/>
      <c r="G11" s="302"/>
    </row>
    <row r="12" spans="1:7" ht="20.25">
      <c r="A12" s="312"/>
      <c r="B12" s="313">
        <v>1</v>
      </c>
      <c r="C12" s="314"/>
      <c r="D12" s="303" t="s">
        <v>238</v>
      </c>
      <c r="E12" s="326">
        <v>19000</v>
      </c>
      <c r="F12" s="326"/>
      <c r="G12" s="326">
        <f aca="true" t="shared" si="0" ref="G12:G23">SUM(E12:F12)</f>
        <v>19000</v>
      </c>
    </row>
    <row r="13" spans="1:7" ht="20.25">
      <c r="A13" s="309"/>
      <c r="B13" s="310">
        <v>2</v>
      </c>
      <c r="C13" s="311"/>
      <c r="D13" s="299" t="s">
        <v>237</v>
      </c>
      <c r="E13" s="325">
        <v>6894</v>
      </c>
      <c r="F13" s="325"/>
      <c r="G13" s="325">
        <f t="shared" si="0"/>
        <v>6894</v>
      </c>
    </row>
    <row r="14" spans="1:7" ht="20.25">
      <c r="A14" s="309"/>
      <c r="B14" s="310">
        <v>3</v>
      </c>
      <c r="C14" s="311"/>
      <c r="D14" s="299" t="s">
        <v>239</v>
      </c>
      <c r="E14" s="325">
        <v>12800</v>
      </c>
      <c r="F14" s="325"/>
      <c r="G14" s="325">
        <f t="shared" si="0"/>
        <v>12800</v>
      </c>
    </row>
    <row r="15" spans="1:7" ht="20.25">
      <c r="A15" s="309"/>
      <c r="B15" s="310">
        <v>4</v>
      </c>
      <c r="C15" s="311"/>
      <c r="D15" s="299" t="s">
        <v>240</v>
      </c>
      <c r="E15" s="325">
        <v>42090</v>
      </c>
      <c r="F15" s="325"/>
      <c r="G15" s="325">
        <f t="shared" si="0"/>
        <v>42090</v>
      </c>
    </row>
    <row r="16" spans="1:7" ht="20.25">
      <c r="A16" s="309"/>
      <c r="B16" s="310">
        <v>5</v>
      </c>
      <c r="C16" s="311"/>
      <c r="D16" s="299" t="s">
        <v>241</v>
      </c>
      <c r="E16" s="325">
        <v>14198</v>
      </c>
      <c r="F16" s="325"/>
      <c r="G16" s="325">
        <f t="shared" si="0"/>
        <v>14198</v>
      </c>
    </row>
    <row r="17" spans="1:7" ht="20.25">
      <c r="A17" s="309"/>
      <c r="B17" s="310">
        <v>6</v>
      </c>
      <c r="C17" s="311"/>
      <c r="D17" s="299" t="s">
        <v>242</v>
      </c>
      <c r="E17" s="325">
        <v>34330</v>
      </c>
      <c r="F17" s="325"/>
      <c r="G17" s="325">
        <f t="shared" si="0"/>
        <v>34330</v>
      </c>
    </row>
    <row r="18" spans="1:7" ht="20.25">
      <c r="A18" s="309"/>
      <c r="B18" s="310">
        <v>7</v>
      </c>
      <c r="C18" s="311"/>
      <c r="D18" s="299" t="s">
        <v>243</v>
      </c>
      <c r="E18" s="325">
        <v>5898</v>
      </c>
      <c r="F18" s="325">
        <v>228345</v>
      </c>
      <c r="G18" s="325">
        <f t="shared" si="0"/>
        <v>234243</v>
      </c>
    </row>
    <row r="19" spans="1:7" ht="20.25">
      <c r="A19" s="309"/>
      <c r="B19" s="310">
        <v>8</v>
      </c>
      <c r="C19" s="311"/>
      <c r="D19" s="299" t="s">
        <v>350</v>
      </c>
      <c r="E19" s="325">
        <v>460856</v>
      </c>
      <c r="F19" s="325"/>
      <c r="G19" s="325">
        <f t="shared" si="0"/>
        <v>460856</v>
      </c>
    </row>
    <row r="20" spans="1:7" ht="20.25">
      <c r="A20" s="309"/>
      <c r="B20" s="310">
        <v>9</v>
      </c>
      <c r="C20" s="311"/>
      <c r="D20" s="299" t="s">
        <v>244</v>
      </c>
      <c r="E20" s="325">
        <v>80458</v>
      </c>
      <c r="F20" s="325">
        <v>128039</v>
      </c>
      <c r="G20" s="325">
        <f t="shared" si="0"/>
        <v>208497</v>
      </c>
    </row>
    <row r="21" spans="1:7" ht="20.25">
      <c r="A21" s="309"/>
      <c r="B21" s="310">
        <v>10</v>
      </c>
      <c r="C21" s="311"/>
      <c r="D21" s="299" t="s">
        <v>245</v>
      </c>
      <c r="E21" s="325">
        <v>8020</v>
      </c>
      <c r="F21" s="325">
        <v>11653</v>
      </c>
      <c r="G21" s="325">
        <f t="shared" si="0"/>
        <v>19673</v>
      </c>
    </row>
    <row r="22" spans="1:7" ht="20.25">
      <c r="A22" s="309"/>
      <c r="B22" s="310">
        <v>11</v>
      </c>
      <c r="C22" s="311"/>
      <c r="D22" s="299" t="s">
        <v>246</v>
      </c>
      <c r="E22" s="325">
        <v>36900</v>
      </c>
      <c r="F22" s="325"/>
      <c r="G22" s="325">
        <f t="shared" si="0"/>
        <v>36900</v>
      </c>
    </row>
    <row r="23" spans="1:7" ht="21" thickBot="1">
      <c r="A23" s="304"/>
      <c r="B23" s="305">
        <v>12</v>
      </c>
      <c r="C23" s="308"/>
      <c r="D23" s="306" t="s">
        <v>247</v>
      </c>
      <c r="E23" s="327">
        <v>120028</v>
      </c>
      <c r="F23" s="327"/>
      <c r="G23" s="327">
        <f t="shared" si="0"/>
        <v>120028</v>
      </c>
    </row>
    <row r="24" spans="1:7" ht="21" thickBot="1">
      <c r="A24" s="304"/>
      <c r="B24" s="305"/>
      <c r="C24" s="308"/>
      <c r="D24" s="307" t="s">
        <v>251</v>
      </c>
      <c r="E24" s="359">
        <f>SUM(E12:E23)</f>
        <v>841472</v>
      </c>
      <c r="F24" s="359">
        <f>SUM(F18:F23)</f>
        <v>368037</v>
      </c>
      <c r="G24" s="359">
        <f>SUM(G12:G23)</f>
        <v>1209509</v>
      </c>
    </row>
    <row r="26" spans="1:7" ht="24.75">
      <c r="A26" s="185"/>
      <c r="B26" s="32"/>
      <c r="C26" s="32"/>
      <c r="D26" s="404"/>
      <c r="E26" s="32"/>
      <c r="F26" s="32"/>
      <c r="G26" s="32"/>
    </row>
    <row r="27" spans="1:7" ht="12.75">
      <c r="A27" s="185"/>
      <c r="B27" s="32"/>
      <c r="C27" s="32"/>
      <c r="D27" s="32"/>
      <c r="E27" s="32"/>
      <c r="F27" s="32"/>
      <c r="G27" s="32"/>
    </row>
    <row r="28" spans="1:7" ht="20.25">
      <c r="A28" s="185"/>
      <c r="B28" s="32"/>
      <c r="C28" s="32"/>
      <c r="D28" s="405"/>
      <c r="E28" s="32"/>
      <c r="F28" s="32"/>
      <c r="G28" s="32"/>
    </row>
    <row r="29" spans="1:7" ht="12.75">
      <c r="A29" s="185"/>
      <c r="B29" s="32"/>
      <c r="C29" s="32"/>
      <c r="D29" s="32"/>
      <c r="E29" s="32"/>
      <c r="F29" s="32"/>
      <c r="G29" s="32"/>
    </row>
    <row r="30" spans="1:7" ht="12.75">
      <c r="A30" s="185"/>
      <c r="B30" s="32"/>
      <c r="C30" s="32"/>
      <c r="D30" s="406"/>
      <c r="E30" s="32"/>
      <c r="F30" s="32"/>
      <c r="G30" s="32"/>
    </row>
    <row r="31" spans="1:7" ht="20.25" customHeight="1">
      <c r="A31" s="522"/>
      <c r="B31" s="522"/>
      <c r="C31" s="522"/>
      <c r="D31" s="523"/>
      <c r="E31" s="407"/>
      <c r="F31" s="407"/>
      <c r="G31" s="407"/>
    </row>
    <row r="32" spans="1:7" ht="20.25">
      <c r="A32" s="522"/>
      <c r="B32" s="522"/>
      <c r="C32" s="522"/>
      <c r="D32" s="523"/>
      <c r="E32" s="407"/>
      <c r="F32" s="407"/>
      <c r="G32" s="407"/>
    </row>
    <row r="33" spans="1:7" ht="20.25">
      <c r="A33" s="522"/>
      <c r="B33" s="522"/>
      <c r="C33" s="522"/>
      <c r="D33" s="523"/>
      <c r="E33" s="407"/>
      <c r="F33" s="407"/>
      <c r="G33" s="407"/>
    </row>
    <row r="34" spans="1:7" ht="20.25">
      <c r="A34" s="522"/>
      <c r="B34" s="522"/>
      <c r="C34" s="522"/>
      <c r="D34" s="523"/>
      <c r="E34" s="407"/>
      <c r="F34" s="407"/>
      <c r="G34" s="407"/>
    </row>
    <row r="35" spans="1:7" ht="20.25">
      <c r="A35" s="405"/>
      <c r="B35" s="407"/>
      <c r="C35" s="407"/>
      <c r="D35" s="407"/>
      <c r="E35" s="408"/>
      <c r="F35" s="408"/>
      <c r="G35" s="408"/>
    </row>
    <row r="36" spans="1:7" ht="20.25">
      <c r="A36" s="405"/>
      <c r="B36" s="407"/>
      <c r="C36" s="407"/>
      <c r="D36" s="407"/>
      <c r="E36" s="408"/>
      <c r="F36" s="408"/>
      <c r="G36" s="408"/>
    </row>
    <row r="37" spans="1:7" ht="20.25">
      <c r="A37" s="405"/>
      <c r="B37" s="407"/>
      <c r="C37" s="407"/>
      <c r="D37" s="407"/>
      <c r="E37" s="408"/>
      <c r="F37" s="408"/>
      <c r="G37" s="408"/>
    </row>
    <row r="38" spans="1:7" ht="20.25">
      <c r="A38" s="405"/>
      <c r="B38" s="407"/>
      <c r="C38" s="407"/>
      <c r="D38" s="407"/>
      <c r="E38" s="408"/>
      <c r="F38" s="408"/>
      <c r="G38" s="408"/>
    </row>
    <row r="39" spans="1:7" ht="20.25">
      <c r="A39" s="405"/>
      <c r="B39" s="407"/>
      <c r="C39" s="407"/>
      <c r="D39" s="407"/>
      <c r="E39" s="408"/>
      <c r="F39" s="408"/>
      <c r="G39" s="408"/>
    </row>
    <row r="40" spans="1:7" ht="20.25">
      <c r="A40" s="405"/>
      <c r="B40" s="407"/>
      <c r="C40" s="407"/>
      <c r="D40" s="407"/>
      <c r="E40" s="408"/>
      <c r="F40" s="408"/>
      <c r="G40" s="408"/>
    </row>
    <row r="41" spans="1:7" ht="20.25">
      <c r="A41" s="405"/>
      <c r="B41" s="407"/>
      <c r="C41" s="407"/>
      <c r="D41" s="407"/>
      <c r="E41" s="408"/>
      <c r="F41" s="408"/>
      <c r="G41" s="408"/>
    </row>
    <row r="42" spans="1:7" ht="20.25">
      <c r="A42" s="405"/>
      <c r="B42" s="407"/>
      <c r="C42" s="407"/>
      <c r="D42" s="409"/>
      <c r="E42" s="408"/>
      <c r="F42" s="408"/>
      <c r="G42" s="408"/>
    </row>
    <row r="43" spans="1:7" ht="20.25">
      <c r="A43" s="405"/>
      <c r="B43" s="407"/>
      <c r="C43" s="407"/>
      <c r="D43" s="407"/>
      <c r="E43" s="408"/>
      <c r="F43" s="408"/>
      <c r="G43" s="408"/>
    </row>
    <row r="44" spans="1:7" ht="20.25">
      <c r="A44" s="405"/>
      <c r="B44" s="407"/>
      <c r="C44" s="407"/>
      <c r="D44" s="407"/>
      <c r="E44" s="408"/>
      <c r="F44" s="408"/>
      <c r="G44" s="408"/>
    </row>
    <row r="45" spans="1:7" ht="20.25">
      <c r="A45" s="405"/>
      <c r="B45" s="407"/>
      <c r="C45" s="407"/>
      <c r="D45" s="407"/>
      <c r="E45" s="408"/>
      <c r="F45" s="408"/>
      <c r="G45" s="408"/>
    </row>
    <row r="46" spans="1:7" ht="20.25">
      <c r="A46" s="405"/>
      <c r="B46" s="407"/>
      <c r="C46" s="407"/>
      <c r="D46" s="407"/>
      <c r="E46" s="408"/>
      <c r="F46" s="408"/>
      <c r="G46" s="408"/>
    </row>
    <row r="47" spans="1:7" ht="20.25">
      <c r="A47" s="405"/>
      <c r="B47" s="407"/>
      <c r="C47" s="407"/>
      <c r="D47" s="410"/>
      <c r="E47" s="411"/>
      <c r="F47" s="411"/>
      <c r="G47" s="411"/>
    </row>
    <row r="48" spans="1:7" ht="12.75">
      <c r="A48" s="185"/>
      <c r="B48" s="32"/>
      <c r="C48" s="32"/>
      <c r="D48" s="406"/>
      <c r="E48" s="32"/>
      <c r="F48" s="32"/>
      <c r="G48" s="32"/>
    </row>
    <row r="49" spans="1:7" ht="24.75">
      <c r="A49" s="185"/>
      <c r="B49" s="32"/>
      <c r="C49" s="32"/>
      <c r="D49" s="404"/>
      <c r="E49" s="32"/>
      <c r="F49" s="32"/>
      <c r="G49" s="32"/>
    </row>
    <row r="50" spans="1:7" ht="12.75">
      <c r="A50" s="185"/>
      <c r="B50" s="32"/>
      <c r="C50" s="32"/>
      <c r="D50" s="32"/>
      <c r="E50" s="32"/>
      <c r="F50" s="32"/>
      <c r="G50" s="32"/>
    </row>
    <row r="51" spans="1:7" ht="12.75">
      <c r="A51" s="185"/>
      <c r="B51" s="32"/>
      <c r="C51" s="32"/>
      <c r="D51" s="32"/>
      <c r="E51" s="32"/>
      <c r="F51" s="32"/>
      <c r="G51" s="32"/>
    </row>
    <row r="52" spans="1:7" ht="20.25">
      <c r="A52" s="185"/>
      <c r="B52" s="32"/>
      <c r="C52" s="32"/>
      <c r="D52" s="405"/>
      <c r="E52" s="32"/>
      <c r="F52" s="32"/>
      <c r="G52" s="32"/>
    </row>
    <row r="53" spans="1:7" ht="12.75">
      <c r="A53" s="185"/>
      <c r="B53" s="32"/>
      <c r="C53" s="32"/>
      <c r="D53" s="32"/>
      <c r="E53" s="32"/>
      <c r="F53" s="32"/>
      <c r="G53" s="32"/>
    </row>
    <row r="54" spans="1:7" ht="12.75">
      <c r="A54" s="185"/>
      <c r="B54" s="32"/>
      <c r="C54" s="32"/>
      <c r="D54" s="406"/>
      <c r="E54" s="32"/>
      <c r="F54" s="32"/>
      <c r="G54" s="32"/>
    </row>
    <row r="55" spans="1:7" ht="20.25" customHeight="1">
      <c r="A55" s="522"/>
      <c r="B55" s="522"/>
      <c r="C55" s="522"/>
      <c r="D55" s="523"/>
      <c r="E55" s="407"/>
      <c r="F55" s="407"/>
      <c r="G55" s="407"/>
    </row>
    <row r="56" spans="1:7" ht="20.25">
      <c r="A56" s="522"/>
      <c r="B56" s="522"/>
      <c r="C56" s="522"/>
      <c r="D56" s="523"/>
      <c r="E56" s="407"/>
      <c r="F56" s="407"/>
      <c r="G56" s="407"/>
    </row>
    <row r="57" spans="1:7" ht="20.25">
      <c r="A57" s="522"/>
      <c r="B57" s="522"/>
      <c r="C57" s="522"/>
      <c r="D57" s="523"/>
      <c r="E57" s="407"/>
      <c r="F57" s="407"/>
      <c r="G57" s="407"/>
    </row>
    <row r="58" spans="1:7" ht="20.25">
      <c r="A58" s="522"/>
      <c r="B58" s="522"/>
      <c r="C58" s="522"/>
      <c r="D58" s="523"/>
      <c r="E58" s="407"/>
      <c r="F58" s="407"/>
      <c r="G58" s="407"/>
    </row>
    <row r="59" spans="1:7" ht="20.25">
      <c r="A59" s="405"/>
      <c r="B59" s="407"/>
      <c r="C59" s="407"/>
      <c r="D59" s="407"/>
      <c r="E59" s="408"/>
      <c r="F59" s="408"/>
      <c r="G59" s="408"/>
    </row>
    <row r="60" spans="1:7" ht="20.25">
      <c r="A60" s="405"/>
      <c r="B60" s="407"/>
      <c r="C60" s="407"/>
      <c r="D60" s="407"/>
      <c r="E60" s="408"/>
      <c r="F60" s="408"/>
      <c r="G60" s="408"/>
    </row>
    <row r="61" spans="1:7" ht="20.25">
      <c r="A61" s="405"/>
      <c r="B61" s="407"/>
      <c r="C61" s="407"/>
      <c r="D61" s="407"/>
      <c r="E61" s="408"/>
      <c r="F61" s="408"/>
      <c r="G61" s="408"/>
    </row>
    <row r="62" spans="1:7" ht="20.25">
      <c r="A62" s="405"/>
      <c r="B62" s="407"/>
      <c r="C62" s="407"/>
      <c r="D62" s="407"/>
      <c r="E62" s="408"/>
      <c r="F62" s="408"/>
      <c r="G62" s="408"/>
    </row>
    <row r="63" spans="1:7" ht="20.25">
      <c r="A63" s="405"/>
      <c r="B63" s="407"/>
      <c r="C63" s="407"/>
      <c r="D63" s="407"/>
      <c r="E63" s="408"/>
      <c r="F63" s="408"/>
      <c r="G63" s="408"/>
    </row>
    <row r="64" spans="1:7" ht="20.25">
      <c r="A64" s="405"/>
      <c r="B64" s="407"/>
      <c r="C64" s="407"/>
      <c r="D64" s="407"/>
      <c r="E64" s="408"/>
      <c r="F64" s="408"/>
      <c r="G64" s="408"/>
    </row>
    <row r="65" spans="1:7" ht="20.25">
      <c r="A65" s="405"/>
      <c r="B65" s="407"/>
      <c r="C65" s="407"/>
      <c r="D65" s="407"/>
      <c r="E65" s="408"/>
      <c r="F65" s="408"/>
      <c r="G65" s="408"/>
    </row>
    <row r="66" spans="1:7" ht="20.25">
      <c r="A66" s="405"/>
      <c r="B66" s="407"/>
      <c r="C66" s="407"/>
      <c r="D66" s="412"/>
      <c r="E66" s="408"/>
      <c r="F66" s="408"/>
      <c r="G66" s="408"/>
    </row>
    <row r="67" spans="1:7" ht="20.25">
      <c r="A67" s="405"/>
      <c r="B67" s="407"/>
      <c r="C67" s="407"/>
      <c r="D67" s="407"/>
      <c r="E67" s="408"/>
      <c r="F67" s="408"/>
      <c r="G67" s="408"/>
    </row>
    <row r="68" spans="1:7" ht="20.25">
      <c r="A68" s="405"/>
      <c r="B68" s="407"/>
      <c r="C68" s="407"/>
      <c r="D68" s="407"/>
      <c r="E68" s="408"/>
      <c r="F68" s="408"/>
      <c r="G68" s="408"/>
    </row>
    <row r="69" spans="1:7" ht="20.25">
      <c r="A69" s="405"/>
      <c r="B69" s="407"/>
      <c r="C69" s="407"/>
      <c r="D69" s="407"/>
      <c r="E69" s="408"/>
      <c r="F69" s="408"/>
      <c r="G69" s="408"/>
    </row>
    <row r="70" spans="1:7" ht="20.25">
      <c r="A70" s="405"/>
      <c r="B70" s="407"/>
      <c r="C70" s="407"/>
      <c r="D70" s="407"/>
      <c r="E70" s="408"/>
      <c r="F70" s="408"/>
      <c r="G70" s="408"/>
    </row>
    <row r="71" spans="1:7" ht="20.25">
      <c r="A71" s="405"/>
      <c r="B71" s="407"/>
      <c r="C71" s="407"/>
      <c r="D71" s="410"/>
      <c r="E71" s="411"/>
      <c r="F71" s="411"/>
      <c r="G71" s="411"/>
    </row>
    <row r="72" spans="1:7" ht="12.75">
      <c r="A72" s="185"/>
      <c r="B72" s="32"/>
      <c r="C72" s="32"/>
      <c r="D72" s="406"/>
      <c r="E72" s="32"/>
      <c r="F72" s="32"/>
      <c r="G72" s="32"/>
    </row>
    <row r="73" spans="1:7" ht="24.75">
      <c r="A73" s="32"/>
      <c r="B73" s="32"/>
      <c r="C73" s="32"/>
      <c r="D73" s="404"/>
      <c r="E73" s="32"/>
      <c r="F73" s="32"/>
      <c r="G73" s="32"/>
    </row>
    <row r="74" spans="1:7" ht="20.25">
      <c r="A74" s="32"/>
      <c r="B74" s="32"/>
      <c r="C74" s="32"/>
      <c r="D74" s="405"/>
      <c r="E74" s="32"/>
      <c r="F74" s="32"/>
      <c r="G74" s="32"/>
    </row>
    <row r="75" spans="1:7" ht="12.75">
      <c r="A75" s="32"/>
      <c r="B75" s="32"/>
      <c r="C75" s="32"/>
      <c r="D75" s="32"/>
      <c r="E75" s="32"/>
      <c r="F75" s="32"/>
      <c r="G75" s="32"/>
    </row>
    <row r="76" spans="1:7" ht="20.25">
      <c r="A76" s="522"/>
      <c r="B76" s="522"/>
      <c r="C76" s="522"/>
      <c r="D76" s="524"/>
      <c r="E76" s="407"/>
      <c r="F76" s="407"/>
      <c r="G76" s="407"/>
    </row>
    <row r="77" spans="1:7" ht="20.25">
      <c r="A77" s="522"/>
      <c r="B77" s="522"/>
      <c r="C77" s="522"/>
      <c r="D77" s="524"/>
      <c r="E77" s="407"/>
      <c r="F77" s="407"/>
      <c r="G77" s="407"/>
    </row>
    <row r="78" spans="1:7" ht="20.25">
      <c r="A78" s="522"/>
      <c r="B78" s="522"/>
      <c r="C78" s="522"/>
      <c r="D78" s="524"/>
      <c r="E78" s="407"/>
      <c r="F78" s="407"/>
      <c r="G78" s="407"/>
    </row>
    <row r="79" spans="1:7" ht="20.25">
      <c r="A79" s="522"/>
      <c r="B79" s="522"/>
      <c r="C79" s="522"/>
      <c r="D79" s="524"/>
      <c r="E79" s="407"/>
      <c r="F79" s="407"/>
      <c r="G79" s="407"/>
    </row>
    <row r="80" spans="1:7" ht="20.25">
      <c r="A80" s="405"/>
      <c r="B80" s="407"/>
      <c r="C80" s="407"/>
      <c r="D80" s="407"/>
      <c r="E80" s="408"/>
      <c r="F80" s="408"/>
      <c r="G80" s="408"/>
    </row>
    <row r="81" spans="1:7" ht="20.25">
      <c r="A81" s="405"/>
      <c r="B81" s="407"/>
      <c r="C81" s="407"/>
      <c r="D81" s="407"/>
      <c r="E81" s="408"/>
      <c r="F81" s="408"/>
      <c r="G81" s="408"/>
    </row>
    <row r="82" spans="1:7" ht="20.25">
      <c r="A82" s="405"/>
      <c r="B82" s="407"/>
      <c r="C82" s="407"/>
      <c r="D82" s="407"/>
      <c r="E82" s="408"/>
      <c r="F82" s="408"/>
      <c r="G82" s="408"/>
    </row>
    <row r="83" spans="1:7" ht="20.25">
      <c r="A83" s="405"/>
      <c r="B83" s="407"/>
      <c r="C83" s="407"/>
      <c r="D83" s="407"/>
      <c r="E83" s="408"/>
      <c r="F83" s="408"/>
      <c r="G83" s="408"/>
    </row>
    <row r="84" spans="1:7" ht="20.25">
      <c r="A84" s="405"/>
      <c r="B84" s="407"/>
      <c r="C84" s="407"/>
      <c r="D84" s="407"/>
      <c r="E84" s="408"/>
      <c r="F84" s="408"/>
      <c r="G84" s="408"/>
    </row>
    <row r="85" spans="1:7" ht="20.25">
      <c r="A85" s="405"/>
      <c r="B85" s="407"/>
      <c r="C85" s="407"/>
      <c r="D85" s="407"/>
      <c r="E85" s="408"/>
      <c r="F85" s="408"/>
      <c r="G85" s="408"/>
    </row>
    <row r="86" spans="1:7" ht="20.25">
      <c r="A86" s="405"/>
      <c r="B86" s="407"/>
      <c r="C86" s="407"/>
      <c r="D86" s="413"/>
      <c r="E86" s="408"/>
      <c r="F86" s="408"/>
      <c r="G86" s="408"/>
    </row>
    <row r="87" spans="1:7" ht="20.25">
      <c r="A87" s="405"/>
      <c r="B87" s="407"/>
      <c r="C87" s="407"/>
      <c r="D87" s="407"/>
      <c r="E87" s="408"/>
      <c r="F87" s="408"/>
      <c r="G87" s="408"/>
    </row>
    <row r="88" spans="1:7" ht="20.25">
      <c r="A88" s="405"/>
      <c r="B88" s="407"/>
      <c r="C88" s="407"/>
      <c r="D88" s="407"/>
      <c r="E88" s="408"/>
      <c r="F88" s="408"/>
      <c r="G88" s="408"/>
    </row>
    <row r="89" spans="1:7" ht="20.25">
      <c r="A89" s="405"/>
      <c r="B89" s="407"/>
      <c r="C89" s="407"/>
      <c r="D89" s="413"/>
      <c r="E89" s="408"/>
      <c r="F89" s="408"/>
      <c r="G89" s="408"/>
    </row>
    <row r="90" spans="1:7" ht="20.25">
      <c r="A90" s="405"/>
      <c r="B90" s="407"/>
      <c r="C90" s="407"/>
      <c r="D90" s="407"/>
      <c r="E90" s="408"/>
      <c r="F90" s="408"/>
      <c r="G90" s="408"/>
    </row>
    <row r="91" spans="1:7" ht="20.25">
      <c r="A91" s="405"/>
      <c r="B91" s="407"/>
      <c r="C91" s="407"/>
      <c r="D91" s="407"/>
      <c r="E91" s="408"/>
      <c r="F91" s="408"/>
      <c r="G91" s="408"/>
    </row>
    <row r="92" spans="1:7" ht="20.25">
      <c r="A92" s="405"/>
      <c r="B92" s="407"/>
      <c r="C92" s="407"/>
      <c r="D92" s="410"/>
      <c r="E92" s="411"/>
      <c r="F92" s="411"/>
      <c r="G92" s="411"/>
    </row>
    <row r="93" spans="1:7" ht="12.75">
      <c r="A93" s="32"/>
      <c r="B93" s="32"/>
      <c r="C93" s="32"/>
      <c r="D93" s="32"/>
      <c r="E93" s="32"/>
      <c r="F93" s="32"/>
      <c r="G93" s="32"/>
    </row>
    <row r="94" spans="1:7" ht="12.75">
      <c r="A94" s="32"/>
      <c r="B94" s="32"/>
      <c r="C94" s="32"/>
      <c r="D94" s="32"/>
      <c r="E94" s="32"/>
      <c r="F94" s="32"/>
      <c r="G94" s="32"/>
    </row>
    <row r="95" spans="1:7" ht="12.75">
      <c r="A95" s="32"/>
      <c r="B95" s="32"/>
      <c r="C95" s="32"/>
      <c r="D95" s="32"/>
      <c r="E95" s="32"/>
      <c r="F95" s="32"/>
      <c r="G95" s="32"/>
    </row>
    <row r="96" spans="1:7" ht="12.75">
      <c r="A96" s="32"/>
      <c r="B96" s="32"/>
      <c r="C96" s="32"/>
      <c r="D96" s="32"/>
      <c r="E96" s="32"/>
      <c r="F96" s="32"/>
      <c r="G96" s="32"/>
    </row>
    <row r="97" spans="1:7" ht="24.75">
      <c r="A97" s="185"/>
      <c r="B97" s="32"/>
      <c r="C97" s="32"/>
      <c r="D97" s="404"/>
      <c r="E97" s="32"/>
      <c r="F97" s="32"/>
      <c r="G97" s="32"/>
    </row>
    <row r="98" spans="1:7" ht="12.75">
      <c r="A98" s="185"/>
      <c r="B98" s="32"/>
      <c r="C98" s="32"/>
      <c r="D98" s="406"/>
      <c r="E98" s="32"/>
      <c r="F98" s="32"/>
      <c r="G98" s="32"/>
    </row>
    <row r="99" spans="1:7" ht="12.75">
      <c r="A99" s="185"/>
      <c r="B99" s="32"/>
      <c r="C99" s="32"/>
      <c r="D99" s="32"/>
      <c r="E99" s="32"/>
      <c r="F99" s="414"/>
      <c r="G99" s="32"/>
    </row>
    <row r="100" spans="1:7" ht="12.75">
      <c r="A100" s="185"/>
      <c r="B100" s="32"/>
      <c r="C100" s="32"/>
      <c r="D100" s="32"/>
      <c r="E100" s="32"/>
      <c r="F100" s="32"/>
      <c r="G100" s="32"/>
    </row>
    <row r="101" spans="1:7" ht="20.25">
      <c r="A101" s="185"/>
      <c r="B101" s="32"/>
      <c r="C101" s="32"/>
      <c r="D101" s="405"/>
      <c r="E101" s="32"/>
      <c r="F101" s="32"/>
      <c r="G101" s="32"/>
    </row>
    <row r="102" spans="1:7" ht="12.75">
      <c r="A102" s="185"/>
      <c r="B102" s="32"/>
      <c r="C102" s="32"/>
      <c r="D102" s="32"/>
      <c r="E102" s="32"/>
      <c r="F102" s="32"/>
      <c r="G102" s="32"/>
    </row>
    <row r="103" spans="1:7" ht="12.75">
      <c r="A103" s="185"/>
      <c r="B103" s="32"/>
      <c r="C103" s="32"/>
      <c r="D103" s="415"/>
      <c r="E103" s="32"/>
      <c r="F103" s="414"/>
      <c r="G103" s="32"/>
    </row>
    <row r="104" spans="1:7" ht="20.25" customHeight="1">
      <c r="A104" s="522"/>
      <c r="B104" s="522"/>
      <c r="C104" s="522"/>
      <c r="D104" s="523"/>
      <c r="E104" s="407"/>
      <c r="F104" s="407"/>
      <c r="G104" s="407"/>
    </row>
    <row r="105" spans="1:7" ht="20.25">
      <c r="A105" s="522"/>
      <c r="B105" s="522"/>
      <c r="C105" s="522"/>
      <c r="D105" s="523"/>
      <c r="E105" s="407"/>
      <c r="F105" s="407"/>
      <c r="G105" s="407"/>
    </row>
    <row r="106" spans="1:7" ht="20.25">
      <c r="A106" s="522"/>
      <c r="B106" s="522"/>
      <c r="C106" s="522"/>
      <c r="D106" s="523"/>
      <c r="E106" s="407"/>
      <c r="F106" s="407"/>
      <c r="G106" s="407"/>
    </row>
    <row r="107" spans="1:7" ht="20.25">
      <c r="A107" s="522"/>
      <c r="B107" s="522"/>
      <c r="C107" s="522"/>
      <c r="D107" s="523"/>
      <c r="E107" s="407"/>
      <c r="F107" s="407"/>
      <c r="G107" s="407"/>
    </row>
    <row r="108" spans="1:7" ht="20.25">
      <c r="A108" s="405"/>
      <c r="B108" s="407"/>
      <c r="C108" s="407"/>
      <c r="D108" s="407"/>
      <c r="E108" s="408"/>
      <c r="F108" s="408"/>
      <c r="G108" s="408"/>
    </row>
    <row r="109" spans="1:7" ht="20.25">
      <c r="A109" s="405"/>
      <c r="B109" s="407"/>
      <c r="C109" s="407"/>
      <c r="D109" s="407"/>
      <c r="E109" s="408"/>
      <c r="F109" s="408"/>
      <c r="G109" s="408"/>
    </row>
    <row r="110" spans="1:7" ht="20.25">
      <c r="A110" s="405"/>
      <c r="B110" s="407"/>
      <c r="C110" s="407"/>
      <c r="D110" s="407"/>
      <c r="E110" s="408"/>
      <c r="F110" s="408"/>
      <c r="G110" s="408"/>
    </row>
    <row r="111" spans="1:7" ht="20.25">
      <c r="A111" s="405"/>
      <c r="B111" s="407"/>
      <c r="C111" s="407"/>
      <c r="D111" s="407"/>
      <c r="E111" s="408"/>
      <c r="F111" s="408"/>
      <c r="G111" s="408"/>
    </row>
    <row r="112" spans="1:7" ht="20.25">
      <c r="A112" s="405"/>
      <c r="B112" s="407"/>
      <c r="C112" s="407"/>
      <c r="D112" s="407"/>
      <c r="E112" s="408"/>
      <c r="F112" s="408"/>
      <c r="G112" s="408"/>
    </row>
    <row r="113" spans="1:7" ht="20.25">
      <c r="A113" s="405"/>
      <c r="B113" s="407"/>
      <c r="C113" s="407"/>
      <c r="D113" s="407"/>
      <c r="E113" s="408"/>
      <c r="F113" s="408"/>
      <c r="G113" s="408"/>
    </row>
    <row r="114" spans="1:7" ht="20.25">
      <c r="A114" s="405"/>
      <c r="B114" s="407"/>
      <c r="C114" s="407"/>
      <c r="D114" s="407"/>
      <c r="E114" s="408"/>
      <c r="F114" s="408"/>
      <c r="G114" s="408"/>
    </row>
    <row r="115" spans="1:7" ht="20.25">
      <c r="A115" s="405"/>
      <c r="B115" s="407"/>
      <c r="C115" s="407"/>
      <c r="D115" s="407"/>
      <c r="E115" s="408"/>
      <c r="F115" s="408"/>
      <c r="G115" s="408"/>
    </row>
    <row r="116" spans="1:7" ht="20.25">
      <c r="A116" s="405"/>
      <c r="B116" s="407"/>
      <c r="C116" s="407"/>
      <c r="D116" s="407"/>
      <c r="E116" s="408"/>
      <c r="F116" s="408"/>
      <c r="G116" s="408"/>
    </row>
    <row r="117" spans="1:7" ht="20.25">
      <c r="A117" s="405"/>
      <c r="B117" s="407"/>
      <c r="C117" s="407"/>
      <c r="D117" s="407"/>
      <c r="E117" s="408"/>
      <c r="F117" s="408"/>
      <c r="G117" s="408"/>
    </row>
    <row r="118" spans="1:7" ht="20.25">
      <c r="A118" s="405"/>
      <c r="B118" s="407"/>
      <c r="C118" s="407"/>
      <c r="D118" s="407"/>
      <c r="E118" s="408"/>
      <c r="F118" s="408"/>
      <c r="G118" s="408"/>
    </row>
    <row r="119" spans="1:7" ht="20.25">
      <c r="A119" s="405"/>
      <c r="B119" s="407"/>
      <c r="C119" s="407"/>
      <c r="D119" s="407"/>
      <c r="E119" s="408"/>
      <c r="F119" s="408"/>
      <c r="G119" s="408"/>
    </row>
    <row r="120" spans="1:7" ht="20.25">
      <c r="A120" s="405"/>
      <c r="B120" s="407"/>
      <c r="C120" s="407"/>
      <c r="D120" s="410"/>
      <c r="E120" s="411"/>
      <c r="F120" s="411"/>
      <c r="G120" s="411"/>
    </row>
    <row r="121" spans="1:7" ht="12.75">
      <c r="A121" s="32"/>
      <c r="B121" s="32"/>
      <c r="C121" s="32"/>
      <c r="D121" s="32"/>
      <c r="E121" s="416"/>
      <c r="F121" s="32"/>
      <c r="G121" s="32"/>
    </row>
    <row r="122" spans="1:7" ht="12.75">
      <c r="A122" s="32"/>
      <c r="B122" s="32"/>
      <c r="C122" s="32"/>
      <c r="D122" s="32"/>
      <c r="E122" s="32"/>
      <c r="F122" s="32"/>
      <c r="G122" s="32"/>
    </row>
    <row r="123" spans="1:7" ht="12.75">
      <c r="A123" s="32"/>
      <c r="B123" s="32"/>
      <c r="C123" s="32"/>
      <c r="D123" s="32"/>
      <c r="E123" s="32"/>
      <c r="F123" s="32"/>
      <c r="G123" s="32"/>
    </row>
    <row r="124" spans="1:7" ht="12.75">
      <c r="A124" s="32"/>
      <c r="B124" s="32"/>
      <c r="C124" s="32"/>
      <c r="D124" s="32"/>
      <c r="E124" s="32"/>
      <c r="F124" s="32"/>
      <c r="G124" s="32"/>
    </row>
    <row r="125" spans="1:7" ht="12.75">
      <c r="A125" s="32"/>
      <c r="B125" s="32"/>
      <c r="C125" s="32"/>
      <c r="D125" s="32"/>
      <c r="E125" s="32"/>
      <c r="F125" s="32"/>
      <c r="G125" s="32"/>
    </row>
    <row r="126" spans="1:7" ht="12.75">
      <c r="A126" s="32"/>
      <c r="B126" s="32"/>
      <c r="C126" s="32"/>
      <c r="D126" s="32"/>
      <c r="E126" s="32"/>
      <c r="F126" s="32"/>
      <c r="G126" s="32"/>
    </row>
    <row r="127" spans="1:7" ht="12.75">
      <c r="A127" s="32"/>
      <c r="B127" s="32"/>
      <c r="C127" s="32"/>
      <c r="D127" s="32"/>
      <c r="E127" s="32"/>
      <c r="F127" s="32"/>
      <c r="G127" s="32"/>
    </row>
    <row r="128" spans="1:7" ht="12.75">
      <c r="A128" s="32"/>
      <c r="B128" s="32"/>
      <c r="C128" s="32"/>
      <c r="D128" s="32"/>
      <c r="E128" s="32"/>
      <c r="F128" s="32"/>
      <c r="G128" s="32"/>
    </row>
  </sheetData>
  <mergeCells count="10">
    <mergeCell ref="A8:C11"/>
    <mergeCell ref="D8:D11"/>
    <mergeCell ref="A31:C34"/>
    <mergeCell ref="D31:D34"/>
    <mergeCell ref="A104:C107"/>
    <mergeCell ref="D104:D107"/>
    <mergeCell ref="A55:C58"/>
    <mergeCell ref="D55:D58"/>
    <mergeCell ref="A76:C79"/>
    <mergeCell ref="D76:D7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showZeros="0" zoomScalePageLayoutView="0" workbookViewId="0" topLeftCell="E1">
      <selection activeCell="S2" sqref="S2:S6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5" ht="25.5" customHeight="1" thickBot="1">
      <c r="A1" s="107" t="s">
        <v>234</v>
      </c>
      <c r="B1" s="108"/>
      <c r="C1" s="108"/>
      <c r="D1" s="108"/>
      <c r="E1" s="108"/>
    </row>
    <row r="2" spans="1:19" ht="12.75" customHeight="1">
      <c r="A2" s="428" t="s">
        <v>356</v>
      </c>
      <c r="B2" s="429"/>
      <c r="C2" s="429"/>
      <c r="D2" s="429"/>
      <c r="E2" s="429"/>
      <c r="F2" s="429"/>
      <c r="G2" s="429"/>
      <c r="H2" s="429"/>
      <c r="I2" s="429"/>
      <c r="J2" s="429"/>
      <c r="K2" s="430"/>
      <c r="L2" s="342"/>
      <c r="M2" s="343"/>
      <c r="N2" s="343"/>
      <c r="O2" s="343"/>
      <c r="P2" s="343"/>
      <c r="Q2" s="343"/>
      <c r="R2" s="344"/>
      <c r="S2" s="431" t="s">
        <v>357</v>
      </c>
    </row>
    <row r="3" spans="1:19" ht="18.75">
      <c r="A3" s="345"/>
      <c r="B3" s="201"/>
      <c r="C3" s="202"/>
      <c r="D3" s="203"/>
      <c r="E3" s="204"/>
      <c r="F3" s="433" t="s">
        <v>2</v>
      </c>
      <c r="G3" s="433"/>
      <c r="H3" s="433"/>
      <c r="I3" s="433"/>
      <c r="J3" s="433"/>
      <c r="K3" s="205"/>
      <c r="L3" s="433" t="s">
        <v>3</v>
      </c>
      <c r="M3" s="433"/>
      <c r="N3" s="433"/>
      <c r="O3" s="433"/>
      <c r="P3" s="433"/>
      <c r="Q3" s="433"/>
      <c r="R3" s="205"/>
      <c r="S3" s="432"/>
    </row>
    <row r="4" spans="1:19" ht="12.75">
      <c r="A4" s="345"/>
      <c r="B4" s="91" t="s">
        <v>95</v>
      </c>
      <c r="C4" s="92" t="s">
        <v>5</v>
      </c>
      <c r="D4" s="434" t="s">
        <v>6</v>
      </c>
      <c r="E4" s="435"/>
      <c r="F4" s="435"/>
      <c r="G4" s="435"/>
      <c r="H4" s="435"/>
      <c r="I4" s="435"/>
      <c r="J4" s="435"/>
      <c r="K4" s="207"/>
      <c r="L4" s="434"/>
      <c r="M4" s="436"/>
      <c r="N4" s="436"/>
      <c r="O4" s="436"/>
      <c r="P4" s="436"/>
      <c r="Q4" s="436"/>
      <c r="R4" s="207"/>
      <c r="S4" s="432"/>
    </row>
    <row r="5" spans="1:19" ht="12.75">
      <c r="A5" s="345"/>
      <c r="B5" s="94" t="s">
        <v>97</v>
      </c>
      <c r="C5" s="95" t="s">
        <v>8</v>
      </c>
      <c r="D5" s="96"/>
      <c r="E5" s="97" t="s">
        <v>9</v>
      </c>
      <c r="F5" s="426">
        <v>610</v>
      </c>
      <c r="G5" s="426">
        <v>620</v>
      </c>
      <c r="H5" s="426">
        <v>630</v>
      </c>
      <c r="I5" s="426">
        <v>640</v>
      </c>
      <c r="J5" s="426" t="s">
        <v>10</v>
      </c>
      <c r="K5" s="208"/>
      <c r="L5" s="427">
        <v>711</v>
      </c>
      <c r="M5" s="426">
        <v>713</v>
      </c>
      <c r="N5" s="426">
        <v>714</v>
      </c>
      <c r="O5" s="426">
        <v>716</v>
      </c>
      <c r="P5" s="426">
        <v>717</v>
      </c>
      <c r="Q5" s="426" t="s">
        <v>10</v>
      </c>
      <c r="R5" s="208"/>
      <c r="S5" s="432"/>
    </row>
    <row r="6" spans="1:19" ht="13.5" thickBot="1">
      <c r="A6" s="345"/>
      <c r="B6" s="99" t="s">
        <v>96</v>
      </c>
      <c r="C6" s="100"/>
      <c r="D6" s="101"/>
      <c r="E6" s="102"/>
      <c r="F6" s="426"/>
      <c r="G6" s="426"/>
      <c r="H6" s="426"/>
      <c r="I6" s="426"/>
      <c r="J6" s="426"/>
      <c r="K6" s="208"/>
      <c r="L6" s="427"/>
      <c r="M6" s="426"/>
      <c r="N6" s="426"/>
      <c r="O6" s="426"/>
      <c r="P6" s="426"/>
      <c r="Q6" s="426"/>
      <c r="R6" s="208"/>
      <c r="S6" s="432"/>
    </row>
    <row r="7" spans="1:19" ht="15.75" thickTop="1">
      <c r="A7" s="346">
        <v>1</v>
      </c>
      <c r="B7" s="209" t="s">
        <v>162</v>
      </c>
      <c r="C7" s="210"/>
      <c r="D7" s="211"/>
      <c r="E7" s="211"/>
      <c r="F7" s="212">
        <v>976</v>
      </c>
      <c r="G7" s="212">
        <v>390</v>
      </c>
      <c r="H7" s="212">
        <v>5528</v>
      </c>
      <c r="I7" s="212"/>
      <c r="J7" s="212">
        <f>SUM(F7:I7)</f>
        <v>6894</v>
      </c>
      <c r="K7" s="213"/>
      <c r="L7" s="214"/>
      <c r="M7" s="212"/>
      <c r="N7" s="212"/>
      <c r="O7" s="212"/>
      <c r="P7" s="212"/>
      <c r="Q7" s="212"/>
      <c r="R7" s="213"/>
      <c r="S7" s="212">
        <f>SUM(J7:R7)</f>
        <v>6894</v>
      </c>
    </row>
    <row r="8" spans="1:19" ht="12.75">
      <c r="A8" s="14">
        <f>A7+1</f>
        <v>2</v>
      </c>
      <c r="B8" s="150" t="s">
        <v>124</v>
      </c>
      <c r="C8" s="151" t="s">
        <v>124</v>
      </c>
      <c r="D8" s="152"/>
      <c r="E8" s="151" t="s">
        <v>124</v>
      </c>
      <c r="F8" s="153"/>
      <c r="G8" s="153"/>
      <c r="H8" s="153"/>
      <c r="I8" s="153"/>
      <c r="J8" s="153"/>
      <c r="K8" s="215"/>
      <c r="L8" s="78"/>
      <c r="M8" s="153"/>
      <c r="N8" s="153"/>
      <c r="O8" s="153"/>
      <c r="P8" s="153"/>
      <c r="Q8" s="153"/>
      <c r="R8" s="215"/>
      <c r="S8" s="153"/>
    </row>
    <row r="9" spans="1:19" ht="12.75">
      <c r="A9" s="14">
        <v>3</v>
      </c>
      <c r="B9" s="216" t="s">
        <v>163</v>
      </c>
      <c r="C9" s="218" t="s">
        <v>165</v>
      </c>
      <c r="D9" s="217"/>
      <c r="E9" s="217" t="s">
        <v>168</v>
      </c>
      <c r="F9" s="338"/>
      <c r="G9" s="338"/>
      <c r="H9" s="338">
        <v>400</v>
      </c>
      <c r="I9" s="153"/>
      <c r="J9" s="153">
        <f>SUM(F9:I9)</f>
        <v>400</v>
      </c>
      <c r="K9" s="215"/>
      <c r="L9" s="78"/>
      <c r="M9" s="153"/>
      <c r="N9" s="153"/>
      <c r="O9" s="153"/>
      <c r="P9" s="153"/>
      <c r="Q9" s="153"/>
      <c r="R9" s="215"/>
      <c r="S9" s="153">
        <f>SUM(J9:R9)</f>
        <v>400</v>
      </c>
    </row>
    <row r="10" spans="1:19" ht="12.75">
      <c r="A10" s="14">
        <v>4</v>
      </c>
      <c r="B10" s="216" t="s">
        <v>169</v>
      </c>
      <c r="C10" s="218" t="s">
        <v>124</v>
      </c>
      <c r="D10" s="217"/>
      <c r="E10" s="217" t="s">
        <v>173</v>
      </c>
      <c r="F10" s="338"/>
      <c r="G10" s="338"/>
      <c r="H10" s="338"/>
      <c r="I10" s="153"/>
      <c r="J10" s="153"/>
      <c r="K10" s="215"/>
      <c r="L10" s="78"/>
      <c r="M10" s="153"/>
      <c r="N10" s="153"/>
      <c r="O10" s="153"/>
      <c r="P10" s="153"/>
      <c r="Q10" s="153"/>
      <c r="R10" s="215"/>
      <c r="S10" s="153"/>
    </row>
    <row r="11" spans="1:19" ht="12.75">
      <c r="A11" s="14">
        <v>5</v>
      </c>
      <c r="B11" s="58" t="s">
        <v>170</v>
      </c>
      <c r="C11" s="53" t="s">
        <v>165</v>
      </c>
      <c r="D11" s="152"/>
      <c r="E11" s="152" t="s">
        <v>342</v>
      </c>
      <c r="F11" s="338"/>
      <c r="G11" s="338"/>
      <c r="H11" s="338">
        <v>3000</v>
      </c>
      <c r="I11" s="153"/>
      <c r="J11" s="153">
        <f>SUM(F11:I11)</f>
        <v>3000</v>
      </c>
      <c r="K11" s="215"/>
      <c r="L11" s="78"/>
      <c r="M11" s="153"/>
      <c r="N11" s="153"/>
      <c r="O11" s="153"/>
      <c r="P11" s="153"/>
      <c r="Q11" s="153"/>
      <c r="R11" s="215"/>
      <c r="S11" s="153">
        <f>SUM(J11:R11)</f>
        <v>3000</v>
      </c>
    </row>
    <row r="12" spans="1:19" ht="12.75">
      <c r="A12" s="14">
        <v>6</v>
      </c>
      <c r="B12" s="58" t="s">
        <v>171</v>
      </c>
      <c r="C12" s="53" t="s">
        <v>195</v>
      </c>
      <c r="D12" s="152"/>
      <c r="E12" s="152" t="s">
        <v>174</v>
      </c>
      <c r="F12" s="338">
        <v>976</v>
      </c>
      <c r="G12" s="338">
        <v>390</v>
      </c>
      <c r="H12" s="338">
        <v>800</v>
      </c>
      <c r="I12" s="153"/>
      <c r="J12" s="153">
        <f>SUM(F12:I12)</f>
        <v>2166</v>
      </c>
      <c r="K12" s="215"/>
      <c r="L12" s="78"/>
      <c r="M12" s="153"/>
      <c r="N12" s="153"/>
      <c r="O12" s="153"/>
      <c r="P12" s="153"/>
      <c r="Q12" s="153"/>
      <c r="R12" s="215"/>
      <c r="S12" s="153">
        <f>SUM(J12:R12)</f>
        <v>2166</v>
      </c>
    </row>
    <row r="13" spans="1:19" ht="13.5" thickBot="1">
      <c r="A13" s="280">
        <v>7</v>
      </c>
      <c r="B13" s="335" t="s">
        <v>172</v>
      </c>
      <c r="C13" s="336" t="s">
        <v>165</v>
      </c>
      <c r="D13" s="337"/>
      <c r="E13" s="337" t="s">
        <v>175</v>
      </c>
      <c r="F13" s="339"/>
      <c r="G13" s="339"/>
      <c r="H13" s="339">
        <v>1328</v>
      </c>
      <c r="I13" s="330"/>
      <c r="J13" s="330">
        <v>1328</v>
      </c>
      <c r="K13" s="347"/>
      <c r="L13" s="348"/>
      <c r="M13" s="330"/>
      <c r="N13" s="330"/>
      <c r="O13" s="330"/>
      <c r="P13" s="330"/>
      <c r="Q13" s="330"/>
      <c r="R13" s="347"/>
      <c r="S13" s="330">
        <f>SUM(J13:R13)</f>
        <v>1328</v>
      </c>
    </row>
    <row r="16" spans="5:6" ht="12.75">
      <c r="E16" s="362"/>
      <c r="F16" s="362" t="s">
        <v>124</v>
      </c>
    </row>
    <row r="17" spans="1:5" ht="25.5" customHeight="1" thickBot="1">
      <c r="A17" s="107" t="s">
        <v>234</v>
      </c>
      <c r="B17" s="108"/>
      <c r="C17" s="108"/>
      <c r="D17" s="108"/>
      <c r="E17" s="108"/>
    </row>
    <row r="18" spans="1:19" ht="12.75" customHeight="1">
      <c r="A18" s="428"/>
      <c r="B18" s="429"/>
      <c r="C18" s="429"/>
      <c r="D18" s="429"/>
      <c r="E18" s="429"/>
      <c r="F18" s="429"/>
      <c r="G18" s="429"/>
      <c r="H18" s="429"/>
      <c r="I18" s="429"/>
      <c r="J18" s="429"/>
      <c r="K18" s="430"/>
      <c r="L18" s="342"/>
      <c r="M18" s="343"/>
      <c r="N18" s="343"/>
      <c r="O18" s="343"/>
      <c r="P18" s="343"/>
      <c r="Q18" s="343"/>
      <c r="R18" s="344"/>
      <c r="S18" s="431"/>
    </row>
    <row r="19" spans="1:19" ht="18.75">
      <c r="A19" s="345"/>
      <c r="B19" s="201"/>
      <c r="C19" s="202"/>
      <c r="D19" s="203"/>
      <c r="E19" s="204"/>
      <c r="F19" s="433"/>
      <c r="G19" s="433"/>
      <c r="H19" s="433"/>
      <c r="I19" s="433"/>
      <c r="J19" s="433"/>
      <c r="K19" s="205"/>
      <c r="L19" s="433"/>
      <c r="M19" s="433"/>
      <c r="N19" s="433"/>
      <c r="O19" s="433"/>
      <c r="P19" s="433"/>
      <c r="Q19" s="433"/>
      <c r="R19" s="205"/>
      <c r="S19" s="432"/>
    </row>
    <row r="20" spans="1:19" ht="12.75">
      <c r="A20" s="345"/>
      <c r="B20" s="91"/>
      <c r="C20" s="92"/>
      <c r="D20" s="434"/>
      <c r="E20" s="435"/>
      <c r="F20" s="435"/>
      <c r="G20" s="435"/>
      <c r="H20" s="435"/>
      <c r="I20" s="435"/>
      <c r="J20" s="435"/>
      <c r="K20" s="207"/>
      <c r="L20" s="434"/>
      <c r="M20" s="436"/>
      <c r="N20" s="436"/>
      <c r="O20" s="436"/>
      <c r="P20" s="436"/>
      <c r="Q20" s="436"/>
      <c r="R20" s="207"/>
      <c r="S20" s="432"/>
    </row>
    <row r="21" spans="1:19" ht="12.75">
      <c r="A21" s="345"/>
      <c r="B21" s="94"/>
      <c r="C21" s="95"/>
      <c r="D21" s="96"/>
      <c r="E21" s="97"/>
      <c r="F21" s="426"/>
      <c r="G21" s="426"/>
      <c r="H21" s="426"/>
      <c r="I21" s="426"/>
      <c r="J21" s="426"/>
      <c r="K21" s="208"/>
      <c r="L21" s="427"/>
      <c r="M21" s="426"/>
      <c r="N21" s="426"/>
      <c r="O21" s="426"/>
      <c r="P21" s="426"/>
      <c r="Q21" s="426"/>
      <c r="R21" s="208"/>
      <c r="S21" s="432"/>
    </row>
    <row r="22" spans="1:19" ht="13.5" thickBot="1">
      <c r="A22" s="345"/>
      <c r="B22" s="99"/>
      <c r="C22" s="100"/>
      <c r="D22" s="101"/>
      <c r="E22" s="102"/>
      <c r="F22" s="426"/>
      <c r="G22" s="426"/>
      <c r="H22" s="426"/>
      <c r="I22" s="426"/>
      <c r="J22" s="426"/>
      <c r="K22" s="208"/>
      <c r="L22" s="427"/>
      <c r="M22" s="426"/>
      <c r="N22" s="426"/>
      <c r="O22" s="426"/>
      <c r="P22" s="426"/>
      <c r="Q22" s="426"/>
      <c r="R22" s="208"/>
      <c r="S22" s="432"/>
    </row>
    <row r="23" spans="1:19" ht="15.75" thickTop="1">
      <c r="A23" s="346"/>
      <c r="B23" s="209"/>
      <c r="C23" s="210"/>
      <c r="D23" s="211"/>
      <c r="E23" s="211"/>
      <c r="F23" s="212"/>
      <c r="G23" s="212"/>
      <c r="H23" s="212"/>
      <c r="I23" s="212"/>
      <c r="J23" s="212"/>
      <c r="K23" s="213"/>
      <c r="L23" s="214"/>
      <c r="M23" s="212"/>
      <c r="N23" s="212"/>
      <c r="O23" s="212"/>
      <c r="P23" s="212"/>
      <c r="Q23" s="212"/>
      <c r="R23" s="213"/>
      <c r="S23" s="212"/>
    </row>
    <row r="24" spans="1:19" ht="12.75">
      <c r="A24" s="14"/>
      <c r="B24" s="150"/>
      <c r="C24" s="151"/>
      <c r="D24" s="152"/>
      <c r="E24" s="151"/>
      <c r="F24" s="153"/>
      <c r="G24" s="153"/>
      <c r="H24" s="153"/>
      <c r="I24" s="153"/>
      <c r="J24" s="153"/>
      <c r="K24" s="215"/>
      <c r="L24" s="215"/>
      <c r="M24" s="153"/>
      <c r="N24" s="153"/>
      <c r="O24" s="153"/>
      <c r="P24" s="153"/>
      <c r="Q24" s="153"/>
      <c r="R24" s="215"/>
      <c r="S24" s="153"/>
    </row>
    <row r="25" spans="1:19" ht="12.75">
      <c r="A25" s="14"/>
      <c r="B25" s="216"/>
      <c r="C25" s="218"/>
      <c r="D25" s="217"/>
      <c r="E25" s="217"/>
      <c r="F25" s="338"/>
      <c r="G25" s="338"/>
      <c r="H25" s="338"/>
      <c r="I25" s="153"/>
      <c r="J25" s="338"/>
      <c r="K25" s="215"/>
      <c r="L25" s="215"/>
      <c r="M25" s="153"/>
      <c r="N25" s="153"/>
      <c r="O25" s="153"/>
      <c r="P25" s="153"/>
      <c r="Q25" s="153"/>
      <c r="R25" s="215"/>
      <c r="S25" s="338"/>
    </row>
    <row r="26" spans="1:19" ht="12.75">
      <c r="A26" s="14"/>
      <c r="B26" s="216"/>
      <c r="C26" s="218"/>
      <c r="D26" s="217"/>
      <c r="E26" s="217"/>
      <c r="F26" s="338"/>
      <c r="G26" s="338"/>
      <c r="H26" s="338"/>
      <c r="I26" s="153"/>
      <c r="J26" s="338"/>
      <c r="K26" s="215"/>
      <c r="L26" s="215"/>
      <c r="M26" s="153"/>
      <c r="N26" s="153"/>
      <c r="O26" s="153"/>
      <c r="P26" s="153"/>
      <c r="Q26" s="153"/>
      <c r="R26" s="215"/>
      <c r="S26" s="338"/>
    </row>
    <row r="27" spans="1:19" ht="12.75">
      <c r="A27" s="14"/>
      <c r="B27" s="58"/>
      <c r="C27" s="53"/>
      <c r="D27" s="152"/>
      <c r="E27" s="152"/>
      <c r="F27" s="338"/>
      <c r="G27" s="338"/>
      <c r="H27" s="338"/>
      <c r="I27" s="153"/>
      <c r="J27" s="338"/>
      <c r="K27" s="215"/>
      <c r="L27" s="215"/>
      <c r="M27" s="153"/>
      <c r="N27" s="153"/>
      <c r="O27" s="153"/>
      <c r="P27" s="153"/>
      <c r="Q27" s="153"/>
      <c r="R27" s="215"/>
      <c r="S27" s="338"/>
    </row>
    <row r="28" spans="1:19" ht="12.75">
      <c r="A28" s="14"/>
      <c r="B28" s="58"/>
      <c r="C28" s="53"/>
      <c r="D28" s="152"/>
      <c r="E28" s="152"/>
      <c r="F28" s="338"/>
      <c r="G28" s="338"/>
      <c r="H28" s="338"/>
      <c r="I28" s="153"/>
      <c r="J28" s="338"/>
      <c r="K28" s="215"/>
      <c r="L28" s="215"/>
      <c r="M28" s="153"/>
      <c r="N28" s="153"/>
      <c r="O28" s="153"/>
      <c r="P28" s="153"/>
      <c r="Q28" s="153"/>
      <c r="R28" s="215"/>
      <c r="S28" s="338"/>
    </row>
    <row r="29" spans="1:19" ht="13.5" thickBot="1">
      <c r="A29" s="280"/>
      <c r="B29" s="335"/>
      <c r="C29" s="336"/>
      <c r="D29" s="337"/>
      <c r="E29" s="337"/>
      <c r="F29" s="339"/>
      <c r="G29" s="339"/>
      <c r="H29" s="339"/>
      <c r="I29" s="330"/>
      <c r="J29" s="339"/>
      <c r="K29" s="347"/>
      <c r="L29" s="347"/>
      <c r="M29" s="330"/>
      <c r="N29" s="330"/>
      <c r="O29" s="330"/>
      <c r="P29" s="330"/>
      <c r="Q29" s="330"/>
      <c r="R29" s="347"/>
      <c r="S29" s="339"/>
    </row>
  </sheetData>
  <sheetProtection/>
  <mergeCells count="34">
    <mergeCell ref="A18:K18"/>
    <mergeCell ref="S18:S22"/>
    <mergeCell ref="F19:J19"/>
    <mergeCell ref="D20:J20"/>
    <mergeCell ref="L20:Q20"/>
    <mergeCell ref="F21:F22"/>
    <mergeCell ref="G21:G22"/>
    <mergeCell ref="H21:H22"/>
    <mergeCell ref="I21:I22"/>
    <mergeCell ref="J21:J22"/>
    <mergeCell ref="A2:K2"/>
    <mergeCell ref="S2:S6"/>
    <mergeCell ref="F3:J3"/>
    <mergeCell ref="L3:Q3"/>
    <mergeCell ref="D4:J4"/>
    <mergeCell ref="L4:Q4"/>
    <mergeCell ref="F5:F6"/>
    <mergeCell ref="G5:G6"/>
    <mergeCell ref="H5:H6"/>
    <mergeCell ref="I5:I6"/>
    <mergeCell ref="O5:O6"/>
    <mergeCell ref="P5:P6"/>
    <mergeCell ref="Q5:Q6"/>
    <mergeCell ref="J5:J6"/>
    <mergeCell ref="L5:L6"/>
    <mergeCell ref="M5:M6"/>
    <mergeCell ref="N5:N6"/>
    <mergeCell ref="L19:Q19"/>
    <mergeCell ref="L21:L22"/>
    <mergeCell ref="M21:M22"/>
    <mergeCell ref="N21:N22"/>
    <mergeCell ref="O21:O22"/>
    <mergeCell ref="P21:P22"/>
    <mergeCell ref="Q21:Q22"/>
  </mergeCells>
  <printOptions/>
  <pageMargins left="0.67" right="0.5" top="0.67" bottom="0.47" header="0.4921259845" footer="0.492125984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showZeros="0" zoomScalePageLayoutView="0" workbookViewId="0" topLeftCell="E1">
      <selection activeCell="S2" sqref="S2:S6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0.00390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2:19" ht="19.5" thickBot="1">
      <c r="B1" s="107" t="s">
        <v>233</v>
      </c>
      <c r="C1" s="108"/>
      <c r="D1" s="108"/>
      <c r="E1" s="108"/>
      <c r="F1" s="221"/>
      <c r="G1" s="221"/>
      <c r="H1" s="221"/>
      <c r="I1" s="221"/>
      <c r="J1" s="221"/>
      <c r="K1" s="357"/>
      <c r="L1" s="221"/>
      <c r="M1" s="221"/>
      <c r="N1" s="221"/>
      <c r="O1" s="221"/>
      <c r="P1" s="221"/>
      <c r="Q1" s="221"/>
      <c r="R1" s="357"/>
      <c r="S1" s="221"/>
    </row>
    <row r="2" spans="1:19" ht="12.75" customHeight="1">
      <c r="A2" s="428" t="s">
        <v>356</v>
      </c>
      <c r="B2" s="429"/>
      <c r="C2" s="429"/>
      <c r="D2" s="429"/>
      <c r="E2" s="429"/>
      <c r="F2" s="429"/>
      <c r="G2" s="429"/>
      <c r="H2" s="429"/>
      <c r="I2" s="429"/>
      <c r="J2" s="429"/>
      <c r="K2" s="430"/>
      <c r="L2" s="342"/>
      <c r="M2" s="343"/>
      <c r="N2" s="343"/>
      <c r="O2" s="343"/>
      <c r="P2" s="343"/>
      <c r="Q2" s="343"/>
      <c r="R2" s="344"/>
      <c r="S2" s="431" t="s">
        <v>357</v>
      </c>
    </row>
    <row r="3" spans="1:19" ht="18.75">
      <c r="A3" s="345"/>
      <c r="B3" s="201"/>
      <c r="C3" s="202"/>
      <c r="D3" s="203"/>
      <c r="E3" s="204"/>
      <c r="F3" s="433" t="s">
        <v>2</v>
      </c>
      <c r="G3" s="433"/>
      <c r="H3" s="433"/>
      <c r="I3" s="433"/>
      <c r="J3" s="433"/>
      <c r="K3" s="205"/>
      <c r="L3" s="433" t="s">
        <v>3</v>
      </c>
      <c r="M3" s="433"/>
      <c r="N3" s="433"/>
      <c r="O3" s="433"/>
      <c r="P3" s="433"/>
      <c r="Q3" s="433"/>
      <c r="R3" s="205"/>
      <c r="S3" s="432"/>
    </row>
    <row r="4" spans="1:19" ht="12.75">
      <c r="A4" s="345"/>
      <c r="B4" s="91" t="s">
        <v>95</v>
      </c>
      <c r="C4" s="92" t="s">
        <v>5</v>
      </c>
      <c r="D4" s="434" t="s">
        <v>6</v>
      </c>
      <c r="E4" s="435"/>
      <c r="F4" s="435"/>
      <c r="G4" s="435"/>
      <c r="H4" s="435"/>
      <c r="I4" s="435"/>
      <c r="J4" s="435"/>
      <c r="K4" s="207"/>
      <c r="L4" s="434"/>
      <c r="M4" s="436"/>
      <c r="N4" s="436"/>
      <c r="O4" s="436"/>
      <c r="P4" s="436"/>
      <c r="Q4" s="436"/>
      <c r="R4" s="207"/>
      <c r="S4" s="432"/>
    </row>
    <row r="5" spans="1:19" ht="12.75">
      <c r="A5" s="345"/>
      <c r="B5" s="94" t="s">
        <v>97</v>
      </c>
      <c r="C5" s="95" t="s">
        <v>8</v>
      </c>
      <c r="D5" s="96"/>
      <c r="E5" s="97" t="s">
        <v>9</v>
      </c>
      <c r="F5" s="426">
        <v>610</v>
      </c>
      <c r="G5" s="426">
        <v>620</v>
      </c>
      <c r="H5" s="426">
        <v>630</v>
      </c>
      <c r="I5" s="426">
        <v>640</v>
      </c>
      <c r="J5" s="426" t="s">
        <v>10</v>
      </c>
      <c r="K5" s="208"/>
      <c r="L5" s="427">
        <v>711</v>
      </c>
      <c r="M5" s="426">
        <v>713</v>
      </c>
      <c r="N5" s="426">
        <v>714</v>
      </c>
      <c r="O5" s="426">
        <v>716</v>
      </c>
      <c r="P5" s="426">
        <v>717</v>
      </c>
      <c r="Q5" s="426" t="s">
        <v>10</v>
      </c>
      <c r="R5" s="208"/>
      <c r="S5" s="432"/>
    </row>
    <row r="6" spans="1:19" ht="13.5" thickBot="1">
      <c r="A6" s="345"/>
      <c r="B6" s="99" t="s">
        <v>96</v>
      </c>
      <c r="C6" s="100"/>
      <c r="D6" s="101"/>
      <c r="E6" s="102"/>
      <c r="F6" s="426"/>
      <c r="G6" s="426"/>
      <c r="H6" s="426"/>
      <c r="I6" s="426"/>
      <c r="J6" s="426"/>
      <c r="K6" s="208"/>
      <c r="L6" s="427"/>
      <c r="M6" s="426"/>
      <c r="N6" s="426"/>
      <c r="O6" s="426"/>
      <c r="P6" s="426"/>
      <c r="Q6" s="426"/>
      <c r="R6" s="208"/>
      <c r="S6" s="432"/>
    </row>
    <row r="7" spans="1:19" ht="15.75" thickTop="1">
      <c r="A7" s="352">
        <v>1</v>
      </c>
      <c r="B7" s="209" t="s">
        <v>152</v>
      </c>
      <c r="C7" s="210"/>
      <c r="D7" s="211"/>
      <c r="E7" s="211"/>
      <c r="F7" s="212"/>
      <c r="G7" s="212"/>
      <c r="H7" s="212">
        <v>12800</v>
      </c>
      <c r="I7" s="212"/>
      <c r="J7" s="212">
        <f>SUM(H7:I7)</f>
        <v>12800</v>
      </c>
      <c r="K7" s="213"/>
      <c r="L7" s="214"/>
      <c r="M7" s="212"/>
      <c r="N7" s="212"/>
      <c r="O7" s="212"/>
      <c r="P7" s="212"/>
      <c r="Q7" s="212"/>
      <c r="R7" s="213"/>
      <c r="S7" s="212">
        <f>SUM(J7:R7)</f>
        <v>12800</v>
      </c>
    </row>
    <row r="8" spans="1:19" ht="12.75">
      <c r="A8" s="14">
        <f>A7+1</f>
        <v>2</v>
      </c>
      <c r="B8" s="150" t="s">
        <v>124</v>
      </c>
      <c r="C8" s="151" t="s">
        <v>124</v>
      </c>
      <c r="D8" s="152"/>
      <c r="E8" s="151" t="s">
        <v>124</v>
      </c>
      <c r="F8" s="153"/>
      <c r="G8" s="153"/>
      <c r="H8" s="153"/>
      <c r="I8" s="153"/>
      <c r="J8" s="153"/>
      <c r="K8" s="215"/>
      <c r="L8" s="78"/>
      <c r="M8" s="153"/>
      <c r="N8" s="153"/>
      <c r="O8" s="153"/>
      <c r="P8" s="153"/>
      <c r="Q8" s="153"/>
      <c r="R8" s="215"/>
      <c r="S8" s="153"/>
    </row>
    <row r="9" spans="1:19" ht="12.75">
      <c r="A9" s="14">
        <v>3</v>
      </c>
      <c r="B9" s="216" t="s">
        <v>153</v>
      </c>
      <c r="C9" s="218" t="s">
        <v>164</v>
      </c>
      <c r="D9" s="217"/>
      <c r="E9" s="217" t="s">
        <v>156</v>
      </c>
      <c r="F9" s="153"/>
      <c r="G9" s="153"/>
      <c r="H9" s="338">
        <v>1000</v>
      </c>
      <c r="I9" s="153"/>
      <c r="J9" s="338">
        <f>SUM(H9:I9)</f>
        <v>1000</v>
      </c>
      <c r="K9" s="215"/>
      <c r="L9" s="78"/>
      <c r="M9" s="153"/>
      <c r="N9" s="153"/>
      <c r="O9" s="153"/>
      <c r="P9" s="153"/>
      <c r="Q9" s="153"/>
      <c r="R9" s="215"/>
      <c r="S9" s="338">
        <f>SUM(J9:R9)</f>
        <v>1000</v>
      </c>
    </row>
    <row r="10" spans="1:19" ht="12.75">
      <c r="A10" s="14">
        <v>4</v>
      </c>
      <c r="B10" s="216" t="s">
        <v>154</v>
      </c>
      <c r="C10" s="218" t="s">
        <v>165</v>
      </c>
      <c r="D10" s="217"/>
      <c r="E10" s="217" t="s">
        <v>161</v>
      </c>
      <c r="F10" s="153"/>
      <c r="G10" s="153"/>
      <c r="H10" s="338">
        <v>5000</v>
      </c>
      <c r="I10" s="153"/>
      <c r="J10" s="338">
        <f>SUM(H10:I10)</f>
        <v>5000</v>
      </c>
      <c r="K10" s="215"/>
      <c r="L10" s="78"/>
      <c r="M10" s="153"/>
      <c r="N10" s="153"/>
      <c r="O10" s="153"/>
      <c r="P10" s="153"/>
      <c r="Q10" s="153"/>
      <c r="R10" s="215"/>
      <c r="S10" s="338">
        <f>SUM(J10:R10)</f>
        <v>5000</v>
      </c>
    </row>
    <row r="11" spans="1:19" ht="12.75">
      <c r="A11" s="14">
        <v>5</v>
      </c>
      <c r="B11" s="216" t="s">
        <v>155</v>
      </c>
      <c r="C11" s="218" t="s">
        <v>165</v>
      </c>
      <c r="D11" s="217"/>
      <c r="E11" s="217" t="s">
        <v>157</v>
      </c>
      <c r="F11" s="153"/>
      <c r="G11" s="153"/>
      <c r="H11" s="338">
        <v>2000</v>
      </c>
      <c r="I11" s="153"/>
      <c r="J11" s="338">
        <f>SUM(H11:I11)</f>
        <v>2000</v>
      </c>
      <c r="K11" s="215"/>
      <c r="L11" s="78"/>
      <c r="M11" s="153"/>
      <c r="N11" s="153"/>
      <c r="O11" s="153"/>
      <c r="P11" s="153"/>
      <c r="Q11" s="153"/>
      <c r="R11" s="215"/>
      <c r="S11" s="338">
        <f>SUM(J11:R11)</f>
        <v>2000</v>
      </c>
    </row>
    <row r="12" spans="1:19" ht="12.75">
      <c r="A12" s="14">
        <v>6</v>
      </c>
      <c r="B12" s="216" t="s">
        <v>158</v>
      </c>
      <c r="C12" s="218" t="s">
        <v>166</v>
      </c>
      <c r="D12" s="217"/>
      <c r="E12" s="217" t="s">
        <v>159</v>
      </c>
      <c r="F12" s="153"/>
      <c r="G12" s="153"/>
      <c r="H12" s="338">
        <v>2400</v>
      </c>
      <c r="I12" s="153"/>
      <c r="J12" s="338">
        <f>SUM(H12:I12)</f>
        <v>2400</v>
      </c>
      <c r="K12" s="215"/>
      <c r="L12" s="78"/>
      <c r="M12" s="153"/>
      <c r="N12" s="153"/>
      <c r="O12" s="153"/>
      <c r="P12" s="153"/>
      <c r="Q12" s="153"/>
      <c r="R12" s="215"/>
      <c r="S12" s="338">
        <f>SUM(J12:R12)</f>
        <v>2400</v>
      </c>
    </row>
    <row r="13" spans="1:19" ht="13.5" thickBot="1">
      <c r="A13" s="280">
        <v>7</v>
      </c>
      <c r="B13" s="335" t="s">
        <v>160</v>
      </c>
      <c r="C13" s="336" t="s">
        <v>167</v>
      </c>
      <c r="D13" s="337"/>
      <c r="E13" s="337" t="s">
        <v>338</v>
      </c>
      <c r="F13" s="330"/>
      <c r="G13" s="330"/>
      <c r="H13" s="339">
        <v>2400</v>
      </c>
      <c r="I13" s="330"/>
      <c r="J13" s="330">
        <v>2400</v>
      </c>
      <c r="K13" s="347"/>
      <c r="L13" s="348"/>
      <c r="M13" s="330"/>
      <c r="N13" s="330"/>
      <c r="O13" s="330"/>
      <c r="P13" s="330"/>
      <c r="Q13" s="330"/>
      <c r="R13" s="347"/>
      <c r="S13" s="330">
        <f>SUM(J13:R13)</f>
        <v>2400</v>
      </c>
    </row>
    <row r="14" spans="1:19" ht="12.75">
      <c r="A14" s="161"/>
      <c r="B14" s="168"/>
      <c r="C14" s="169"/>
      <c r="D14" s="296"/>
      <c r="E14" s="29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161"/>
      <c r="B15" s="168"/>
      <c r="C15" s="169"/>
      <c r="D15" s="296"/>
      <c r="E15" s="29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161"/>
      <c r="B16" s="185"/>
      <c r="C16" s="32"/>
      <c r="D16" s="5"/>
      <c r="E16" s="296"/>
      <c r="F16" s="362"/>
      <c r="G16" s="5"/>
      <c r="H16" s="5"/>
      <c r="I16" s="5"/>
      <c r="J16" s="5"/>
      <c r="L16" s="5"/>
      <c r="M16" s="5"/>
      <c r="N16" s="5"/>
      <c r="O16" s="5"/>
      <c r="P16" s="5"/>
      <c r="Q16" s="5"/>
      <c r="S16" s="5"/>
    </row>
    <row r="18" spans="2:19" ht="19.5" thickBot="1">
      <c r="B18" s="107" t="s">
        <v>233</v>
      </c>
      <c r="C18" s="108"/>
      <c r="D18" s="108"/>
      <c r="E18" s="367"/>
      <c r="F18" s="265"/>
      <c r="G18" s="265"/>
      <c r="H18" s="265"/>
      <c r="I18" s="265"/>
      <c r="J18" s="265"/>
      <c r="K18" s="368"/>
      <c r="L18" s="265"/>
      <c r="M18" s="265"/>
      <c r="N18" s="265"/>
      <c r="O18" s="265"/>
      <c r="P18" s="265"/>
      <c r="Q18" s="265"/>
      <c r="R18" s="368"/>
      <c r="S18" s="265"/>
    </row>
    <row r="19" spans="1:19" ht="12.75" customHeight="1">
      <c r="A19" s="428"/>
      <c r="B19" s="429"/>
      <c r="C19" s="429"/>
      <c r="D19" s="429"/>
      <c r="E19" s="429"/>
      <c r="F19" s="429"/>
      <c r="G19" s="429"/>
      <c r="H19" s="429"/>
      <c r="I19" s="429"/>
      <c r="J19" s="429"/>
      <c r="K19" s="430"/>
      <c r="L19" s="364"/>
      <c r="M19" s="365"/>
      <c r="N19" s="365"/>
      <c r="O19" s="365"/>
      <c r="P19" s="365"/>
      <c r="Q19" s="365"/>
      <c r="R19" s="366"/>
      <c r="S19" s="431"/>
    </row>
    <row r="20" spans="1:19" ht="18.75">
      <c r="A20" s="345"/>
      <c r="B20" s="201"/>
      <c r="C20" s="202"/>
      <c r="D20" s="203"/>
      <c r="E20" s="204"/>
      <c r="F20" s="433"/>
      <c r="G20" s="433"/>
      <c r="H20" s="433"/>
      <c r="I20" s="433"/>
      <c r="J20" s="433"/>
      <c r="K20" s="205"/>
      <c r="L20" s="433"/>
      <c r="M20" s="433"/>
      <c r="N20" s="433"/>
      <c r="O20" s="433"/>
      <c r="P20" s="433"/>
      <c r="Q20" s="433"/>
      <c r="R20" s="205"/>
      <c r="S20" s="432"/>
    </row>
    <row r="21" spans="1:19" ht="12.75">
      <c r="A21" s="345"/>
      <c r="B21" s="91"/>
      <c r="C21" s="92"/>
      <c r="D21" s="434"/>
      <c r="E21" s="435"/>
      <c r="F21" s="435"/>
      <c r="G21" s="435"/>
      <c r="H21" s="435"/>
      <c r="I21" s="435"/>
      <c r="J21" s="435"/>
      <c r="K21" s="207"/>
      <c r="L21" s="434"/>
      <c r="M21" s="436"/>
      <c r="N21" s="436"/>
      <c r="O21" s="436"/>
      <c r="P21" s="436"/>
      <c r="Q21" s="436"/>
      <c r="R21" s="207"/>
      <c r="S21" s="432"/>
    </row>
    <row r="22" spans="1:19" ht="12.75">
      <c r="A22" s="345"/>
      <c r="B22" s="94"/>
      <c r="C22" s="95"/>
      <c r="D22" s="96"/>
      <c r="E22" s="97"/>
      <c r="F22" s="426"/>
      <c r="G22" s="426"/>
      <c r="H22" s="426"/>
      <c r="I22" s="426"/>
      <c r="J22" s="426"/>
      <c r="K22" s="208"/>
      <c r="L22" s="427"/>
      <c r="M22" s="426"/>
      <c r="N22" s="426"/>
      <c r="O22" s="426"/>
      <c r="P22" s="426"/>
      <c r="Q22" s="426"/>
      <c r="R22" s="208"/>
      <c r="S22" s="432"/>
    </row>
    <row r="23" spans="1:19" ht="13.5" thickBot="1">
      <c r="A23" s="345"/>
      <c r="B23" s="99"/>
      <c r="C23" s="100"/>
      <c r="D23" s="101"/>
      <c r="E23" s="102"/>
      <c r="F23" s="426"/>
      <c r="G23" s="426"/>
      <c r="H23" s="426"/>
      <c r="I23" s="426"/>
      <c r="J23" s="426"/>
      <c r="K23" s="208"/>
      <c r="L23" s="427"/>
      <c r="M23" s="426"/>
      <c r="N23" s="426"/>
      <c r="O23" s="426"/>
      <c r="P23" s="426"/>
      <c r="Q23" s="426"/>
      <c r="R23" s="208"/>
      <c r="S23" s="432"/>
    </row>
    <row r="24" spans="1:19" ht="15.75" thickTop="1">
      <c r="A24" s="352"/>
      <c r="B24" s="209"/>
      <c r="C24" s="210"/>
      <c r="D24" s="211"/>
      <c r="E24" s="211"/>
      <c r="F24" s="212"/>
      <c r="G24" s="212"/>
      <c r="H24" s="212"/>
      <c r="I24" s="212"/>
      <c r="J24" s="212"/>
      <c r="K24" s="213"/>
      <c r="L24" s="214"/>
      <c r="M24" s="212"/>
      <c r="N24" s="212"/>
      <c r="O24" s="212"/>
      <c r="P24" s="212"/>
      <c r="Q24" s="212"/>
      <c r="R24" s="213"/>
      <c r="S24" s="212"/>
    </row>
    <row r="25" spans="1:19" ht="12.75">
      <c r="A25" s="14"/>
      <c r="B25" s="150"/>
      <c r="C25" s="151"/>
      <c r="D25" s="152"/>
      <c r="E25" s="151"/>
      <c r="F25" s="153"/>
      <c r="G25" s="153"/>
      <c r="H25" s="153"/>
      <c r="I25" s="153"/>
      <c r="J25" s="153"/>
      <c r="K25" s="215"/>
      <c r="L25" s="78"/>
      <c r="M25" s="153"/>
      <c r="N25" s="153"/>
      <c r="O25" s="153"/>
      <c r="P25" s="153"/>
      <c r="Q25" s="153"/>
      <c r="R25" s="215"/>
      <c r="S25" s="153"/>
    </row>
    <row r="26" spans="1:19" ht="12.75">
      <c r="A26" s="14"/>
      <c r="B26" s="216"/>
      <c r="C26" s="218"/>
      <c r="D26" s="217"/>
      <c r="E26" s="217"/>
      <c r="F26" s="153"/>
      <c r="G26" s="153"/>
      <c r="H26" s="338"/>
      <c r="I26" s="153"/>
      <c r="J26" s="338"/>
      <c r="K26" s="215"/>
      <c r="L26" s="78"/>
      <c r="M26" s="153"/>
      <c r="N26" s="153"/>
      <c r="O26" s="153"/>
      <c r="P26" s="153"/>
      <c r="Q26" s="153"/>
      <c r="R26" s="215"/>
      <c r="S26" s="153"/>
    </row>
    <row r="27" spans="1:19" ht="12.75">
      <c r="A27" s="14"/>
      <c r="B27" s="216"/>
      <c r="C27" s="218"/>
      <c r="D27" s="217"/>
      <c r="E27" s="217"/>
      <c r="F27" s="153"/>
      <c r="G27" s="153"/>
      <c r="H27" s="338"/>
      <c r="I27" s="153"/>
      <c r="J27" s="338"/>
      <c r="K27" s="215"/>
      <c r="L27" s="78"/>
      <c r="M27" s="153"/>
      <c r="N27" s="153"/>
      <c r="O27" s="153"/>
      <c r="P27" s="153"/>
      <c r="Q27" s="153"/>
      <c r="R27" s="215"/>
      <c r="S27" s="153"/>
    </row>
    <row r="28" spans="1:19" ht="12.75">
      <c r="A28" s="14"/>
      <c r="B28" s="216"/>
      <c r="C28" s="218"/>
      <c r="D28" s="217"/>
      <c r="E28" s="217"/>
      <c r="F28" s="153"/>
      <c r="G28" s="153"/>
      <c r="H28" s="338"/>
      <c r="I28" s="153"/>
      <c r="J28" s="338"/>
      <c r="K28" s="215"/>
      <c r="L28" s="78"/>
      <c r="M28" s="153"/>
      <c r="N28" s="153"/>
      <c r="O28" s="153"/>
      <c r="P28" s="153"/>
      <c r="Q28" s="153"/>
      <c r="R28" s="215"/>
      <c r="S28" s="153"/>
    </row>
    <row r="29" spans="1:19" ht="12.75">
      <c r="A29" s="14"/>
      <c r="B29" s="216"/>
      <c r="C29" s="218"/>
      <c r="D29" s="217"/>
      <c r="E29" s="217"/>
      <c r="F29" s="153"/>
      <c r="G29" s="153"/>
      <c r="H29" s="338"/>
      <c r="I29" s="153"/>
      <c r="J29" s="338"/>
      <c r="K29" s="215"/>
      <c r="L29" s="78"/>
      <c r="M29" s="153"/>
      <c r="N29" s="153"/>
      <c r="O29" s="153"/>
      <c r="P29" s="153"/>
      <c r="Q29" s="153"/>
      <c r="R29" s="215"/>
      <c r="S29" s="153"/>
    </row>
    <row r="30" spans="1:19" ht="13.5" thickBot="1">
      <c r="A30" s="280"/>
      <c r="B30" s="335"/>
      <c r="C30" s="336"/>
      <c r="D30" s="337"/>
      <c r="E30" s="337"/>
      <c r="F30" s="330"/>
      <c r="G30" s="330"/>
      <c r="H30" s="339"/>
      <c r="I30" s="330"/>
      <c r="J30" s="339"/>
      <c r="K30" s="347"/>
      <c r="L30" s="348"/>
      <c r="M30" s="330"/>
      <c r="N30" s="330"/>
      <c r="O30" s="330"/>
      <c r="P30" s="330"/>
      <c r="Q30" s="330"/>
      <c r="R30" s="347"/>
      <c r="S30" s="330"/>
    </row>
  </sheetData>
  <sheetProtection/>
  <mergeCells count="34">
    <mergeCell ref="Q22:Q23"/>
    <mergeCell ref="A2:K2"/>
    <mergeCell ref="P5:P6"/>
    <mergeCell ref="Q5:Q6"/>
    <mergeCell ref="J5:J6"/>
    <mergeCell ref="L5:L6"/>
    <mergeCell ref="M5:M6"/>
    <mergeCell ref="N5:N6"/>
    <mergeCell ref="G5:G6"/>
    <mergeCell ref="H5:H6"/>
    <mergeCell ref="F22:F23"/>
    <mergeCell ref="G22:G23"/>
    <mergeCell ref="H22:H23"/>
    <mergeCell ref="I22:I23"/>
    <mergeCell ref="J22:J23"/>
    <mergeCell ref="L22:L23"/>
    <mergeCell ref="S2:S6"/>
    <mergeCell ref="F3:J3"/>
    <mergeCell ref="L3:Q3"/>
    <mergeCell ref="D4:J4"/>
    <mergeCell ref="L4:Q4"/>
    <mergeCell ref="F5:F6"/>
    <mergeCell ref="I5:I6"/>
    <mergeCell ref="O5:O6"/>
    <mergeCell ref="M22:M23"/>
    <mergeCell ref="N22:N23"/>
    <mergeCell ref="A19:K19"/>
    <mergeCell ref="S19:S23"/>
    <mergeCell ref="F20:J20"/>
    <mergeCell ref="L20:Q20"/>
    <mergeCell ref="D21:J21"/>
    <mergeCell ref="L21:Q21"/>
    <mergeCell ref="O22:O23"/>
    <mergeCell ref="P22:P23"/>
  </mergeCells>
  <printOptions/>
  <pageMargins left="0.64" right="0.41" top="0.68" bottom="0.47" header="0.34" footer="0.492125984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33"/>
  <sheetViews>
    <sheetView showZeros="0" zoomScalePageLayoutView="0" workbookViewId="0" topLeftCell="E1">
      <selection activeCell="S3" sqref="S3:S7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4.57421875" style="0" bestFit="1" customWidth="1"/>
    <col min="6" max="6" width="9.421875" style="0" customWidth="1"/>
    <col min="7" max="8" width="8.7109375" style="0" customWidth="1"/>
    <col min="9" max="9" width="7.0039062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2" spans="2:19" ht="19.5" thickBot="1">
      <c r="B2" s="107" t="s">
        <v>232</v>
      </c>
      <c r="C2" s="108"/>
      <c r="D2" s="108"/>
      <c r="E2" s="10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2.75" customHeight="1">
      <c r="A3" s="428" t="s">
        <v>356</v>
      </c>
      <c r="B3" s="429"/>
      <c r="C3" s="429"/>
      <c r="D3" s="429"/>
      <c r="E3" s="429"/>
      <c r="F3" s="429"/>
      <c r="G3" s="429"/>
      <c r="H3" s="429"/>
      <c r="I3" s="429"/>
      <c r="J3" s="429"/>
      <c r="K3" s="430"/>
      <c r="L3" s="342"/>
      <c r="M3" s="343"/>
      <c r="N3" s="343"/>
      <c r="O3" s="343"/>
      <c r="P3" s="343"/>
      <c r="Q3" s="343"/>
      <c r="R3" s="344"/>
      <c r="S3" s="431" t="s">
        <v>357</v>
      </c>
    </row>
    <row r="4" spans="1:19" ht="18.75" customHeight="1">
      <c r="A4" s="345"/>
      <c r="B4" s="201"/>
      <c r="C4" s="202"/>
      <c r="D4" s="203"/>
      <c r="E4" s="204"/>
      <c r="F4" s="433" t="s">
        <v>2</v>
      </c>
      <c r="G4" s="433"/>
      <c r="H4" s="433"/>
      <c r="I4" s="433"/>
      <c r="J4" s="433"/>
      <c r="K4" s="205"/>
      <c r="L4" s="425" t="s">
        <v>3</v>
      </c>
      <c r="M4" s="419"/>
      <c r="N4" s="419"/>
      <c r="O4" s="419"/>
      <c r="P4" s="419"/>
      <c r="Q4" s="420"/>
      <c r="R4" s="205"/>
      <c r="S4" s="432"/>
    </row>
    <row r="5" spans="1:19" ht="12.75">
      <c r="A5" s="345"/>
      <c r="B5" s="91" t="s">
        <v>95</v>
      </c>
      <c r="C5" s="92" t="s">
        <v>5</v>
      </c>
      <c r="D5" s="434" t="s">
        <v>6</v>
      </c>
      <c r="E5" s="435"/>
      <c r="F5" s="435"/>
      <c r="G5" s="435"/>
      <c r="H5" s="435"/>
      <c r="I5" s="435"/>
      <c r="J5" s="435"/>
      <c r="K5" s="207"/>
      <c r="L5" s="421"/>
      <c r="M5" s="422"/>
      <c r="N5" s="422"/>
      <c r="O5" s="422"/>
      <c r="P5" s="422"/>
      <c r="Q5" s="423"/>
      <c r="R5" s="207"/>
      <c r="S5" s="432"/>
    </row>
    <row r="6" spans="1:19" ht="12.75">
      <c r="A6" s="345"/>
      <c r="B6" s="94" t="s">
        <v>97</v>
      </c>
      <c r="C6" s="95" t="s">
        <v>8</v>
      </c>
      <c r="D6" s="96"/>
      <c r="E6" s="97" t="s">
        <v>9</v>
      </c>
      <c r="F6" s="424">
        <v>610</v>
      </c>
      <c r="G6" s="426">
        <v>620</v>
      </c>
      <c r="H6" s="426">
        <v>630</v>
      </c>
      <c r="I6" s="426">
        <v>640</v>
      </c>
      <c r="J6" s="426" t="s">
        <v>10</v>
      </c>
      <c r="K6" s="208"/>
      <c r="L6" s="437">
        <v>711</v>
      </c>
      <c r="M6" s="424">
        <v>713</v>
      </c>
      <c r="N6" s="424">
        <v>714</v>
      </c>
      <c r="O6" s="424">
        <v>716</v>
      </c>
      <c r="P6" s="424">
        <v>717</v>
      </c>
      <c r="Q6" s="424" t="s">
        <v>10</v>
      </c>
      <c r="R6" s="208"/>
      <c r="S6" s="432"/>
    </row>
    <row r="7" spans="1:19" ht="13.5" thickBot="1">
      <c r="A7" s="345"/>
      <c r="B7" s="99" t="s">
        <v>96</v>
      </c>
      <c r="C7" s="100"/>
      <c r="D7" s="101"/>
      <c r="E7" s="102"/>
      <c r="F7" s="418"/>
      <c r="G7" s="426"/>
      <c r="H7" s="426"/>
      <c r="I7" s="426"/>
      <c r="J7" s="426"/>
      <c r="K7" s="208"/>
      <c r="L7" s="438"/>
      <c r="M7" s="418"/>
      <c r="N7" s="418"/>
      <c r="O7" s="418"/>
      <c r="P7" s="418"/>
      <c r="Q7" s="418"/>
      <c r="R7" s="208"/>
      <c r="S7" s="432"/>
    </row>
    <row r="8" spans="1:19" ht="15.75" thickTop="1">
      <c r="A8" s="352">
        <v>1</v>
      </c>
      <c r="B8" s="209" t="s">
        <v>136</v>
      </c>
      <c r="C8" s="210"/>
      <c r="D8" s="211"/>
      <c r="E8" s="211"/>
      <c r="F8" s="212">
        <v>5200</v>
      </c>
      <c r="G8" s="212">
        <v>1960</v>
      </c>
      <c r="H8" s="212">
        <v>34930</v>
      </c>
      <c r="I8" s="212"/>
      <c r="J8" s="212">
        <f>SUM(F8:I8)</f>
        <v>42090</v>
      </c>
      <c r="K8" s="213"/>
      <c r="L8" s="214"/>
      <c r="M8" s="212"/>
      <c r="N8" s="212"/>
      <c r="O8" s="212"/>
      <c r="P8" s="212"/>
      <c r="Q8" s="212"/>
      <c r="R8" s="213"/>
      <c r="S8" s="212">
        <f>SUM(J8:R8)</f>
        <v>42090</v>
      </c>
    </row>
    <row r="9" spans="1:19" ht="12.75">
      <c r="A9" s="14">
        <f>A8+1</f>
        <v>2</v>
      </c>
      <c r="B9" s="150" t="s">
        <v>124</v>
      </c>
      <c r="C9" s="151" t="s">
        <v>124</v>
      </c>
      <c r="D9" s="152"/>
      <c r="E9" s="151" t="s">
        <v>124</v>
      </c>
      <c r="F9" s="153"/>
      <c r="G9" s="153"/>
      <c r="H9" s="153"/>
      <c r="I9" s="153"/>
      <c r="J9" s="153"/>
      <c r="K9" s="215"/>
      <c r="L9" s="78"/>
      <c r="M9" s="153"/>
      <c r="N9" s="153"/>
      <c r="O9" s="153"/>
      <c r="P9" s="153"/>
      <c r="Q9" s="153"/>
      <c r="R9" s="215"/>
      <c r="S9" s="153"/>
    </row>
    <row r="10" spans="1:19" ht="12.75">
      <c r="A10" s="14">
        <v>3</v>
      </c>
      <c r="B10" s="220" t="s">
        <v>137</v>
      </c>
      <c r="C10" s="53" t="s">
        <v>149</v>
      </c>
      <c r="D10" s="217"/>
      <c r="E10" s="217" t="s">
        <v>140</v>
      </c>
      <c r="F10" s="338">
        <v>2600</v>
      </c>
      <c r="G10" s="338">
        <v>940</v>
      </c>
      <c r="H10" s="338">
        <v>500</v>
      </c>
      <c r="I10" s="153"/>
      <c r="J10" s="153">
        <f>SUM(F10:I10)</f>
        <v>4040</v>
      </c>
      <c r="K10" s="215"/>
      <c r="L10" s="78"/>
      <c r="M10" s="153"/>
      <c r="N10" s="153"/>
      <c r="O10" s="153"/>
      <c r="P10" s="153"/>
      <c r="Q10" s="153"/>
      <c r="R10" s="215"/>
      <c r="S10" s="153">
        <f>SUM(J10:R10)</f>
        <v>4040</v>
      </c>
    </row>
    <row r="11" spans="1:19" ht="12.75">
      <c r="A11" s="14">
        <v>4</v>
      </c>
      <c r="B11" s="220" t="s">
        <v>138</v>
      </c>
      <c r="C11" s="53" t="s">
        <v>149</v>
      </c>
      <c r="D11" s="217"/>
      <c r="E11" s="217" t="s">
        <v>141</v>
      </c>
      <c r="F11" s="338">
        <v>580</v>
      </c>
      <c r="G11" s="338">
        <v>210</v>
      </c>
      <c r="H11" s="338"/>
      <c r="I11" s="153"/>
      <c r="J11" s="153">
        <f>SUM(F11:I11)</f>
        <v>790</v>
      </c>
      <c r="K11" s="215"/>
      <c r="L11" s="78"/>
      <c r="M11" s="153"/>
      <c r="N11" s="153"/>
      <c r="O11" s="153"/>
      <c r="P11" s="153"/>
      <c r="Q11" s="153"/>
      <c r="R11" s="215"/>
      <c r="S11" s="153">
        <f>SUM(J11:R11)</f>
        <v>790</v>
      </c>
    </row>
    <row r="12" spans="1:19" ht="12.75">
      <c r="A12" s="14">
        <v>5</v>
      </c>
      <c r="B12" s="220" t="s">
        <v>139</v>
      </c>
      <c r="C12" s="53" t="s">
        <v>148</v>
      </c>
      <c r="D12" s="217"/>
      <c r="E12" s="217" t="s">
        <v>142</v>
      </c>
      <c r="F12" s="338"/>
      <c r="G12" s="338"/>
      <c r="H12" s="338">
        <v>7500</v>
      </c>
      <c r="I12" s="153"/>
      <c r="J12" s="153">
        <f>SUM(F12:I12)</f>
        <v>7500</v>
      </c>
      <c r="K12" s="215"/>
      <c r="L12" s="78"/>
      <c r="M12" s="153"/>
      <c r="N12" s="153"/>
      <c r="O12" s="153"/>
      <c r="P12" s="153"/>
      <c r="Q12" s="153"/>
      <c r="R12" s="215"/>
      <c r="S12" s="153">
        <f>SUM(J12:R12)</f>
        <v>7500</v>
      </c>
    </row>
    <row r="13" spans="1:19" ht="12.75">
      <c r="A13" s="14">
        <v>6</v>
      </c>
      <c r="B13" s="220" t="s">
        <v>143</v>
      </c>
      <c r="C13" s="53" t="s">
        <v>150</v>
      </c>
      <c r="D13" s="217"/>
      <c r="E13" s="217" t="s">
        <v>144</v>
      </c>
      <c r="F13" s="338">
        <v>2020</v>
      </c>
      <c r="G13" s="338">
        <v>810</v>
      </c>
      <c r="H13" s="338">
        <v>930</v>
      </c>
      <c r="I13" s="153"/>
      <c r="J13" s="153">
        <f>SUM(F13:I13)</f>
        <v>3760</v>
      </c>
      <c r="K13" s="215"/>
      <c r="L13" s="78"/>
      <c r="M13" s="153"/>
      <c r="N13" s="153"/>
      <c r="O13" s="153"/>
      <c r="P13" s="153"/>
      <c r="Q13" s="153"/>
      <c r="R13" s="215"/>
      <c r="S13" s="153">
        <f>SUM(J13:R13)</f>
        <v>3760</v>
      </c>
    </row>
    <row r="14" spans="1:19" ht="12.75">
      <c r="A14" s="14">
        <v>7</v>
      </c>
      <c r="B14" s="220" t="s">
        <v>145</v>
      </c>
      <c r="C14" s="53" t="s">
        <v>151</v>
      </c>
      <c r="D14" s="217"/>
      <c r="E14" s="217" t="s">
        <v>302</v>
      </c>
      <c r="F14" s="338"/>
      <c r="G14" s="338"/>
      <c r="H14" s="338">
        <v>4000</v>
      </c>
      <c r="I14" s="153"/>
      <c r="J14" s="153">
        <v>4000</v>
      </c>
      <c r="K14" s="22"/>
      <c r="L14" s="22"/>
      <c r="M14" s="153"/>
      <c r="N14" s="153"/>
      <c r="O14" s="153"/>
      <c r="P14" s="153"/>
      <c r="Q14" s="153"/>
      <c r="R14" s="215"/>
      <c r="S14" s="153">
        <v>4000</v>
      </c>
    </row>
    <row r="15" spans="1:19" ht="13.5" thickBot="1">
      <c r="A15" s="280">
        <v>8</v>
      </c>
      <c r="B15" s="354" t="s">
        <v>146</v>
      </c>
      <c r="C15" s="260">
        <v>840</v>
      </c>
      <c r="D15" s="337"/>
      <c r="E15" s="337" t="s">
        <v>147</v>
      </c>
      <c r="F15" s="330" t="s">
        <v>124</v>
      </c>
      <c r="G15" s="330" t="s">
        <v>124</v>
      </c>
      <c r="H15" s="339">
        <v>22000</v>
      </c>
      <c r="I15" s="330"/>
      <c r="J15" s="330">
        <v>22000</v>
      </c>
      <c r="K15" s="355"/>
      <c r="L15" s="356"/>
      <c r="M15" s="330"/>
      <c r="N15" s="330"/>
      <c r="O15" s="330"/>
      <c r="P15" s="330"/>
      <c r="Q15" s="330"/>
      <c r="R15" s="347"/>
      <c r="S15" s="330">
        <v>22000</v>
      </c>
    </row>
    <row r="18" ht="12.75">
      <c r="F18" s="362"/>
    </row>
    <row r="20" spans="2:19" ht="19.5" thickBot="1">
      <c r="B20" s="107" t="s">
        <v>232</v>
      </c>
      <c r="C20" s="108"/>
      <c r="D20" s="108"/>
      <c r="E20" s="10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 customHeight="1">
      <c r="A21" s="428"/>
      <c r="B21" s="429"/>
      <c r="C21" s="429"/>
      <c r="D21" s="429"/>
      <c r="E21" s="429"/>
      <c r="F21" s="429"/>
      <c r="G21" s="429"/>
      <c r="H21" s="429"/>
      <c r="I21" s="429"/>
      <c r="J21" s="429"/>
      <c r="K21" s="430"/>
      <c r="L21" s="342"/>
      <c r="M21" s="343"/>
      <c r="N21" s="343"/>
      <c r="O21" s="343"/>
      <c r="P21" s="343"/>
      <c r="Q21" s="343"/>
      <c r="R21" s="344"/>
      <c r="S21" s="431"/>
    </row>
    <row r="22" spans="1:19" ht="18.75">
      <c r="A22" s="345"/>
      <c r="B22" s="201"/>
      <c r="C22" s="202"/>
      <c r="D22" s="203"/>
      <c r="E22" s="204"/>
      <c r="F22" s="433"/>
      <c r="G22" s="433"/>
      <c r="H22" s="433"/>
      <c r="I22" s="433"/>
      <c r="J22" s="433"/>
      <c r="K22" s="205"/>
      <c r="L22" s="433"/>
      <c r="M22" s="433"/>
      <c r="N22" s="433"/>
      <c r="O22" s="433"/>
      <c r="P22" s="433"/>
      <c r="Q22" s="433"/>
      <c r="R22" s="205"/>
      <c r="S22" s="432"/>
    </row>
    <row r="23" spans="1:19" ht="12.75">
      <c r="A23" s="345"/>
      <c r="B23" s="91"/>
      <c r="C23" s="92"/>
      <c r="D23" s="434"/>
      <c r="E23" s="435"/>
      <c r="F23" s="435"/>
      <c r="G23" s="435"/>
      <c r="H23" s="435"/>
      <c r="I23" s="435"/>
      <c r="J23" s="435"/>
      <c r="K23" s="207"/>
      <c r="L23" s="434"/>
      <c r="M23" s="436"/>
      <c r="N23" s="436"/>
      <c r="O23" s="436"/>
      <c r="P23" s="436"/>
      <c r="Q23" s="436"/>
      <c r="R23" s="207"/>
      <c r="S23" s="432"/>
    </row>
    <row r="24" spans="1:19" ht="12.75">
      <c r="A24" s="345"/>
      <c r="B24" s="94"/>
      <c r="C24" s="95"/>
      <c r="D24" s="96"/>
      <c r="E24" s="97"/>
      <c r="F24" s="426"/>
      <c r="G24" s="426"/>
      <c r="H24" s="426"/>
      <c r="I24" s="426"/>
      <c r="J24" s="426"/>
      <c r="K24" s="208"/>
      <c r="L24" s="427"/>
      <c r="M24" s="426"/>
      <c r="N24" s="426"/>
      <c r="O24" s="426"/>
      <c r="P24" s="426"/>
      <c r="Q24" s="426"/>
      <c r="R24" s="208"/>
      <c r="S24" s="432"/>
    </row>
    <row r="25" spans="1:19" ht="13.5" thickBot="1">
      <c r="A25" s="345"/>
      <c r="B25" s="99"/>
      <c r="C25" s="100"/>
      <c r="D25" s="101"/>
      <c r="E25" s="102"/>
      <c r="F25" s="426"/>
      <c r="G25" s="426"/>
      <c r="H25" s="426"/>
      <c r="I25" s="426"/>
      <c r="J25" s="426"/>
      <c r="K25" s="208"/>
      <c r="L25" s="427"/>
      <c r="M25" s="426"/>
      <c r="N25" s="426"/>
      <c r="O25" s="426"/>
      <c r="P25" s="426"/>
      <c r="Q25" s="426"/>
      <c r="R25" s="208"/>
      <c r="S25" s="432"/>
    </row>
    <row r="26" spans="1:19" ht="15.75" thickTop="1">
      <c r="A26" s="352"/>
      <c r="B26" s="209"/>
      <c r="C26" s="210"/>
      <c r="D26" s="211"/>
      <c r="E26" s="211"/>
      <c r="F26" s="212"/>
      <c r="G26" s="212"/>
      <c r="H26" s="212"/>
      <c r="I26" s="212"/>
      <c r="J26" s="212"/>
      <c r="K26" s="213"/>
      <c r="L26" s="214"/>
      <c r="M26" s="212"/>
      <c r="N26" s="212"/>
      <c r="O26" s="212"/>
      <c r="P26" s="212"/>
      <c r="Q26" s="212"/>
      <c r="R26" s="213"/>
      <c r="S26" s="212"/>
    </row>
    <row r="27" spans="1:19" ht="12.75">
      <c r="A27" s="14"/>
      <c r="B27" s="150"/>
      <c r="C27" s="151"/>
      <c r="D27" s="152"/>
      <c r="E27" s="151"/>
      <c r="F27" s="153"/>
      <c r="G27" s="153"/>
      <c r="H27" s="153"/>
      <c r="I27" s="153"/>
      <c r="J27" s="153"/>
      <c r="K27" s="215"/>
      <c r="L27" s="78"/>
      <c r="M27" s="153"/>
      <c r="N27" s="153"/>
      <c r="O27" s="153"/>
      <c r="P27" s="153"/>
      <c r="Q27" s="153"/>
      <c r="R27" s="215"/>
      <c r="S27" s="153"/>
    </row>
    <row r="28" spans="1:19" ht="12.75">
      <c r="A28" s="14"/>
      <c r="B28" s="220"/>
      <c r="C28" s="53"/>
      <c r="D28" s="217"/>
      <c r="E28" s="217"/>
      <c r="F28" s="338"/>
      <c r="G28" s="338"/>
      <c r="H28" s="338"/>
      <c r="I28" s="153"/>
      <c r="J28" s="153"/>
      <c r="K28" s="215"/>
      <c r="L28" s="78"/>
      <c r="M28" s="153"/>
      <c r="N28" s="153"/>
      <c r="O28" s="153"/>
      <c r="P28" s="153"/>
      <c r="Q28" s="153"/>
      <c r="R28" s="215"/>
      <c r="S28" s="153"/>
    </row>
    <row r="29" spans="1:19" ht="12.75">
      <c r="A29" s="14"/>
      <c r="B29" s="220"/>
      <c r="C29" s="53"/>
      <c r="D29" s="217"/>
      <c r="E29" s="217"/>
      <c r="F29" s="338"/>
      <c r="G29" s="338"/>
      <c r="H29" s="338"/>
      <c r="I29" s="153"/>
      <c r="J29" s="153"/>
      <c r="K29" s="215"/>
      <c r="L29" s="78"/>
      <c r="M29" s="153"/>
      <c r="N29" s="153"/>
      <c r="O29" s="153"/>
      <c r="P29" s="153"/>
      <c r="Q29" s="153"/>
      <c r="R29" s="215"/>
      <c r="S29" s="153"/>
    </row>
    <row r="30" spans="1:19" ht="12.75">
      <c r="A30" s="14"/>
      <c r="B30" s="220"/>
      <c r="C30" s="53"/>
      <c r="D30" s="217"/>
      <c r="E30" s="217"/>
      <c r="F30" s="338"/>
      <c r="G30" s="338"/>
      <c r="H30" s="338"/>
      <c r="I30" s="338"/>
      <c r="J30" s="153"/>
      <c r="K30" s="215"/>
      <c r="L30" s="78"/>
      <c r="M30" s="153"/>
      <c r="N30" s="153"/>
      <c r="O30" s="153"/>
      <c r="P30" s="153"/>
      <c r="Q30" s="153"/>
      <c r="R30" s="215"/>
      <c r="S30" s="153"/>
    </row>
    <row r="31" spans="1:19" ht="12.75">
      <c r="A31" s="14"/>
      <c r="B31" s="220"/>
      <c r="C31" s="53"/>
      <c r="D31" s="217"/>
      <c r="E31" s="217"/>
      <c r="F31" s="338"/>
      <c r="G31" s="338"/>
      <c r="H31" s="338"/>
      <c r="I31" s="338"/>
      <c r="J31" s="153"/>
      <c r="K31" s="215"/>
      <c r="L31" s="78"/>
      <c r="M31" s="153"/>
      <c r="N31" s="153"/>
      <c r="O31" s="153"/>
      <c r="P31" s="153"/>
      <c r="Q31" s="153"/>
      <c r="R31" s="215"/>
      <c r="S31" s="153"/>
    </row>
    <row r="32" spans="1:19" ht="12.75">
      <c r="A32" s="14"/>
      <c r="B32" s="220"/>
      <c r="C32" s="53"/>
      <c r="D32" s="217"/>
      <c r="E32" s="217"/>
      <c r="F32" s="338"/>
      <c r="G32" s="338"/>
      <c r="H32" s="338"/>
      <c r="I32" s="153"/>
      <c r="J32" s="153"/>
      <c r="K32" s="22"/>
      <c r="L32" s="22"/>
      <c r="M32" s="153"/>
      <c r="N32" s="153"/>
      <c r="O32" s="153"/>
      <c r="P32" s="153"/>
      <c r="Q32" s="153"/>
      <c r="R32" s="215"/>
      <c r="S32" s="153"/>
    </row>
    <row r="33" spans="1:19" ht="13.5" thickBot="1">
      <c r="A33" s="280"/>
      <c r="B33" s="354"/>
      <c r="C33" s="260"/>
      <c r="D33" s="337"/>
      <c r="E33" s="337"/>
      <c r="F33" s="330"/>
      <c r="G33" s="330"/>
      <c r="H33" s="330"/>
      <c r="I33" s="330"/>
      <c r="J33" s="330"/>
      <c r="K33" s="355"/>
      <c r="L33" s="356"/>
      <c r="M33" s="330"/>
      <c r="N33" s="330"/>
      <c r="O33" s="330"/>
      <c r="P33" s="330"/>
      <c r="Q33" s="330"/>
      <c r="R33" s="347"/>
      <c r="S33" s="330"/>
    </row>
  </sheetData>
  <sheetProtection/>
  <mergeCells count="34">
    <mergeCell ref="O24:O25"/>
    <mergeCell ref="P24:P25"/>
    <mergeCell ref="Q24:Q25"/>
    <mergeCell ref="J24:J25"/>
    <mergeCell ref="L24:L25"/>
    <mergeCell ref="M24:M25"/>
    <mergeCell ref="N24:N25"/>
    <mergeCell ref="A21:K21"/>
    <mergeCell ref="S21:S25"/>
    <mergeCell ref="F22:J22"/>
    <mergeCell ref="L22:Q22"/>
    <mergeCell ref="D23:J23"/>
    <mergeCell ref="L23:Q23"/>
    <mergeCell ref="F24:F25"/>
    <mergeCell ref="G24:G25"/>
    <mergeCell ref="H24:H25"/>
    <mergeCell ref="I24:I25"/>
    <mergeCell ref="O6:O7"/>
    <mergeCell ref="P6:P7"/>
    <mergeCell ref="Q6:Q7"/>
    <mergeCell ref="J6:J7"/>
    <mergeCell ref="L6:L7"/>
    <mergeCell ref="M6:M7"/>
    <mergeCell ref="N6:N7"/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</mergeCells>
  <printOptions/>
  <pageMargins left="0.4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0"/>
  <sheetViews>
    <sheetView showZeros="0" zoomScalePageLayoutView="0" workbookViewId="0" topLeftCell="E1">
      <selection activeCell="S3" sqref="S3:S7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7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7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19" ht="12.75">
      <c r="A1" s="161"/>
      <c r="B1" s="222"/>
      <c r="C1" s="272"/>
      <c r="D1" s="273"/>
      <c r="E1" s="171"/>
      <c r="F1" s="25"/>
      <c r="G1" s="25"/>
      <c r="H1" s="172"/>
      <c r="I1" s="25"/>
      <c r="J1" s="25"/>
      <c r="K1" s="25"/>
      <c r="L1" s="25"/>
      <c r="M1" s="25"/>
      <c r="N1" s="25"/>
      <c r="O1" s="25"/>
      <c r="P1" s="25"/>
      <c r="Q1" s="25"/>
      <c r="R1" s="25"/>
      <c r="S1" s="31"/>
    </row>
    <row r="2" spans="2:13" ht="19.5" thickBot="1">
      <c r="B2" s="107" t="s">
        <v>231</v>
      </c>
      <c r="C2" s="108"/>
      <c r="D2" s="108"/>
      <c r="E2" s="108"/>
      <c r="F2" s="80"/>
      <c r="G2" s="80"/>
      <c r="H2" s="80"/>
      <c r="I2" s="81"/>
      <c r="J2" s="80"/>
      <c r="K2" s="80"/>
      <c r="L2" s="5"/>
      <c r="M2" s="5"/>
    </row>
    <row r="3" spans="1:19" ht="13.5" customHeight="1" thickBot="1">
      <c r="A3" s="428" t="s">
        <v>356</v>
      </c>
      <c r="B3" s="429"/>
      <c r="C3" s="429"/>
      <c r="D3" s="429"/>
      <c r="E3" s="429"/>
      <c r="F3" s="429"/>
      <c r="G3" s="429"/>
      <c r="H3" s="429"/>
      <c r="I3" s="429"/>
      <c r="J3" s="429"/>
      <c r="K3" s="430"/>
      <c r="L3" s="8"/>
      <c r="M3" s="103"/>
      <c r="N3" s="103"/>
      <c r="O3" s="103"/>
      <c r="P3" s="103"/>
      <c r="Q3" s="104"/>
      <c r="R3" s="328"/>
      <c r="S3" s="431" t="s">
        <v>357</v>
      </c>
    </row>
    <row r="4" spans="1:19" ht="18.75">
      <c r="A4" s="85"/>
      <c r="B4" s="86"/>
      <c r="C4" s="87"/>
      <c r="D4" s="88"/>
      <c r="E4" s="89"/>
      <c r="F4" s="439" t="s">
        <v>2</v>
      </c>
      <c r="G4" s="440"/>
      <c r="H4" s="440"/>
      <c r="I4" s="440"/>
      <c r="J4" s="441"/>
      <c r="K4" s="10"/>
      <c r="L4" s="442" t="s">
        <v>3</v>
      </c>
      <c r="M4" s="443"/>
      <c r="N4" s="443"/>
      <c r="O4" s="443"/>
      <c r="P4" s="443"/>
      <c r="Q4" s="444"/>
      <c r="R4" s="10"/>
      <c r="S4" s="432"/>
    </row>
    <row r="5" spans="1:19" ht="12.75">
      <c r="A5" s="90"/>
      <c r="B5" s="91" t="s">
        <v>95</v>
      </c>
      <c r="C5" s="92" t="s">
        <v>5</v>
      </c>
      <c r="D5" s="421" t="s">
        <v>6</v>
      </c>
      <c r="E5" s="445"/>
      <c r="F5" s="445"/>
      <c r="G5" s="445"/>
      <c r="H5" s="445"/>
      <c r="I5" s="445"/>
      <c r="J5" s="446"/>
      <c r="K5" s="11"/>
      <c r="L5" s="447"/>
      <c r="M5" s="448"/>
      <c r="N5" s="448"/>
      <c r="O5" s="448"/>
      <c r="P5" s="448"/>
      <c r="Q5" s="449"/>
      <c r="R5" s="11"/>
      <c r="S5" s="432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450">
        <v>610</v>
      </c>
      <c r="G6" s="452">
        <v>620</v>
      </c>
      <c r="H6" s="452">
        <v>630</v>
      </c>
      <c r="I6" s="452">
        <v>640</v>
      </c>
      <c r="J6" s="454" t="s">
        <v>10</v>
      </c>
      <c r="K6" s="12"/>
      <c r="L6" s="456">
        <v>711</v>
      </c>
      <c r="M6" s="452">
        <v>713</v>
      </c>
      <c r="N6" s="452">
        <v>714</v>
      </c>
      <c r="O6" s="452">
        <v>716</v>
      </c>
      <c r="P6" s="424">
        <v>717</v>
      </c>
      <c r="Q6" s="454" t="s">
        <v>10</v>
      </c>
      <c r="R6" s="12"/>
      <c r="S6" s="432"/>
    </row>
    <row r="7" spans="1:19" ht="13.5" thickBot="1">
      <c r="A7" s="98"/>
      <c r="B7" s="99" t="s">
        <v>96</v>
      </c>
      <c r="C7" s="100"/>
      <c r="D7" s="101"/>
      <c r="E7" s="102"/>
      <c r="F7" s="451"/>
      <c r="G7" s="453"/>
      <c r="H7" s="453"/>
      <c r="I7" s="453"/>
      <c r="J7" s="455"/>
      <c r="K7" s="12"/>
      <c r="L7" s="457"/>
      <c r="M7" s="453"/>
      <c r="N7" s="453"/>
      <c r="O7" s="453"/>
      <c r="P7" s="453"/>
      <c r="Q7" s="455"/>
      <c r="R7" s="12"/>
      <c r="S7" s="432"/>
    </row>
    <row r="8" spans="1:19" ht="15.75" thickTop="1">
      <c r="A8" s="353">
        <v>1</v>
      </c>
      <c r="B8" s="118" t="s">
        <v>126</v>
      </c>
      <c r="C8" s="119"/>
      <c r="D8" s="120"/>
      <c r="E8" s="120"/>
      <c r="F8" s="110">
        <v>2928</v>
      </c>
      <c r="G8" s="110">
        <v>1170</v>
      </c>
      <c r="H8" s="110">
        <v>10100</v>
      </c>
      <c r="I8" s="110"/>
      <c r="J8" s="110">
        <f>SUM(F8:I8)</f>
        <v>14198</v>
      </c>
      <c r="K8" s="121"/>
      <c r="L8" s="109"/>
      <c r="M8" s="110"/>
      <c r="N8" s="110"/>
      <c r="O8" s="110"/>
      <c r="P8" s="110"/>
      <c r="Q8" s="110"/>
      <c r="R8" s="13"/>
      <c r="S8" s="110">
        <f>SUM(J8:R8)</f>
        <v>14198</v>
      </c>
    </row>
    <row r="9" spans="1:19" ht="12.75">
      <c r="A9" s="14">
        <f>A8+1</f>
        <v>2</v>
      </c>
      <c r="B9" s="150" t="s">
        <v>124</v>
      </c>
      <c r="C9" s="151" t="s">
        <v>124</v>
      </c>
      <c r="D9" s="152"/>
      <c r="E9" s="151" t="s">
        <v>124</v>
      </c>
      <c r="F9" s="153"/>
      <c r="G9" s="153"/>
      <c r="H9" s="153"/>
      <c r="I9" s="153"/>
      <c r="J9" s="153"/>
      <c r="K9" s="144"/>
      <c r="L9" s="79"/>
      <c r="M9" s="153"/>
      <c r="N9" s="153"/>
      <c r="O9" s="153"/>
      <c r="P9" s="153"/>
      <c r="Q9" s="154"/>
      <c r="R9" s="15"/>
      <c r="S9" s="153"/>
    </row>
    <row r="10" spans="1:19" ht="12.75">
      <c r="A10" s="14">
        <v>3</v>
      </c>
      <c r="B10" s="216" t="s">
        <v>127</v>
      </c>
      <c r="C10" s="218" t="s">
        <v>128</v>
      </c>
      <c r="D10" s="217"/>
      <c r="E10" s="217" t="s">
        <v>130</v>
      </c>
      <c r="F10" s="338"/>
      <c r="G10" s="338"/>
      <c r="H10" s="338">
        <v>100</v>
      </c>
      <c r="I10" s="153"/>
      <c r="J10" s="153">
        <f>SUM(F10:I10)</f>
        <v>100</v>
      </c>
      <c r="K10" s="144"/>
      <c r="L10" s="79"/>
      <c r="M10" s="153"/>
      <c r="N10" s="153"/>
      <c r="O10" s="153"/>
      <c r="P10" s="153"/>
      <c r="Q10" s="154"/>
      <c r="R10" s="15"/>
      <c r="S10" s="153">
        <f>SUM(J10:R10)</f>
        <v>100</v>
      </c>
    </row>
    <row r="11" spans="1:19" ht="12.75">
      <c r="A11" s="14">
        <v>4</v>
      </c>
      <c r="B11" s="216" t="s">
        <v>131</v>
      </c>
      <c r="C11" s="218" t="s">
        <v>129</v>
      </c>
      <c r="D11" s="217"/>
      <c r="E11" s="217" t="s">
        <v>132</v>
      </c>
      <c r="F11" s="338"/>
      <c r="G11" s="338"/>
      <c r="H11" s="338">
        <v>5000</v>
      </c>
      <c r="I11" s="153"/>
      <c r="J11" s="153">
        <f>SUM(F11:I11)</f>
        <v>5000</v>
      </c>
      <c r="K11" s="144"/>
      <c r="L11" s="79"/>
      <c r="M11" s="153"/>
      <c r="N11" s="153"/>
      <c r="O11" s="153"/>
      <c r="P11" s="153"/>
      <c r="Q11" s="154"/>
      <c r="R11" s="15"/>
      <c r="S11" s="153">
        <f>SUM(J11:R11)</f>
        <v>5000</v>
      </c>
    </row>
    <row r="12" spans="1:19" ht="12.75">
      <c r="A12" s="14">
        <v>5</v>
      </c>
      <c r="B12" s="216" t="s">
        <v>133</v>
      </c>
      <c r="C12" s="218" t="s">
        <v>134</v>
      </c>
      <c r="D12" s="217"/>
      <c r="E12" s="217" t="s">
        <v>135</v>
      </c>
      <c r="F12" s="338">
        <v>2928</v>
      </c>
      <c r="G12" s="338">
        <v>1170</v>
      </c>
      <c r="H12" s="338">
        <v>5000</v>
      </c>
      <c r="I12" s="153"/>
      <c r="J12" s="153">
        <v>9098</v>
      </c>
      <c r="K12" s="144"/>
      <c r="L12" s="79"/>
      <c r="M12" s="153"/>
      <c r="N12" s="153"/>
      <c r="O12" s="153"/>
      <c r="P12" s="153"/>
      <c r="Q12" s="154"/>
      <c r="R12" s="15"/>
      <c r="S12" s="153">
        <f>SUM(J12:R12)</f>
        <v>9098</v>
      </c>
    </row>
    <row r="13" spans="1:19" ht="13.5" thickBot="1">
      <c r="A13" s="280">
        <v>6</v>
      </c>
      <c r="B13" s="259"/>
      <c r="C13" s="260"/>
      <c r="D13" s="329"/>
      <c r="E13" s="329"/>
      <c r="F13" s="339"/>
      <c r="G13" s="339"/>
      <c r="H13" s="339"/>
      <c r="I13" s="330"/>
      <c r="J13" s="330"/>
      <c r="K13" s="331"/>
      <c r="L13" s="332"/>
      <c r="M13" s="330"/>
      <c r="N13" s="330"/>
      <c r="O13" s="330"/>
      <c r="P13" s="330"/>
      <c r="Q13" s="333"/>
      <c r="R13" s="334"/>
      <c r="S13" s="330"/>
    </row>
    <row r="15" spans="1:19" ht="12.75">
      <c r="A15" s="161"/>
      <c r="B15" s="222"/>
      <c r="C15" s="272"/>
      <c r="D15" s="316"/>
      <c r="E15" s="31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161"/>
      <c r="B16" s="222"/>
      <c r="C16" s="272"/>
      <c r="D16" s="316"/>
      <c r="E16" s="362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5" customHeight="1">
      <c r="A17" s="290"/>
      <c r="B17" s="315"/>
      <c r="C17" s="272"/>
      <c r="D17" s="316"/>
      <c r="E17" s="31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2:13" ht="19.5" thickBot="1">
      <c r="B18" s="107" t="s">
        <v>231</v>
      </c>
      <c r="C18" s="108"/>
      <c r="D18" s="108"/>
      <c r="E18" s="108"/>
      <c r="F18" s="80"/>
      <c r="G18" s="80"/>
      <c r="H18" s="80"/>
      <c r="I18" s="81"/>
      <c r="J18" s="80"/>
      <c r="K18" s="80"/>
      <c r="L18" s="5"/>
      <c r="M18" s="5"/>
    </row>
    <row r="19" spans="1:19" ht="13.5" customHeight="1" thickBot="1">
      <c r="A19" s="428"/>
      <c r="B19" s="429"/>
      <c r="C19" s="429"/>
      <c r="D19" s="429"/>
      <c r="E19" s="429"/>
      <c r="F19" s="429"/>
      <c r="G19" s="429"/>
      <c r="H19" s="429"/>
      <c r="I19" s="429"/>
      <c r="J19" s="429"/>
      <c r="K19" s="430"/>
      <c r="L19" s="8"/>
      <c r="M19" s="103"/>
      <c r="N19" s="103"/>
      <c r="O19" s="103"/>
      <c r="P19" s="103"/>
      <c r="Q19" s="104"/>
      <c r="R19" s="328"/>
      <c r="S19" s="431"/>
    </row>
    <row r="20" spans="1:19" ht="18.75">
      <c r="A20" s="85"/>
      <c r="B20" s="86"/>
      <c r="C20" s="87"/>
      <c r="D20" s="88"/>
      <c r="E20" s="89"/>
      <c r="F20" s="439"/>
      <c r="G20" s="440"/>
      <c r="H20" s="440"/>
      <c r="I20" s="440"/>
      <c r="J20" s="441"/>
      <c r="K20" s="10"/>
      <c r="L20" s="442"/>
      <c r="M20" s="443"/>
      <c r="N20" s="443"/>
      <c r="O20" s="443"/>
      <c r="P20" s="443"/>
      <c r="Q20" s="444"/>
      <c r="R20" s="10"/>
      <c r="S20" s="432"/>
    </row>
    <row r="21" spans="1:19" ht="12.75">
      <c r="A21" s="90"/>
      <c r="B21" s="91"/>
      <c r="C21" s="92"/>
      <c r="D21" s="421"/>
      <c r="E21" s="445"/>
      <c r="F21" s="445"/>
      <c r="G21" s="445"/>
      <c r="H21" s="445"/>
      <c r="I21" s="445"/>
      <c r="J21" s="446"/>
      <c r="K21" s="11"/>
      <c r="L21" s="447"/>
      <c r="M21" s="448"/>
      <c r="N21" s="448"/>
      <c r="O21" s="448"/>
      <c r="P21" s="448"/>
      <c r="Q21" s="449"/>
      <c r="R21" s="11"/>
      <c r="S21" s="432"/>
    </row>
    <row r="22" spans="1:19" ht="12.75">
      <c r="A22" s="93"/>
      <c r="B22" s="94"/>
      <c r="C22" s="95"/>
      <c r="D22" s="96"/>
      <c r="E22" s="97"/>
      <c r="F22" s="450"/>
      <c r="G22" s="452"/>
      <c r="H22" s="452"/>
      <c r="I22" s="452"/>
      <c r="J22" s="454"/>
      <c r="K22" s="12"/>
      <c r="L22" s="456"/>
      <c r="M22" s="452"/>
      <c r="N22" s="452"/>
      <c r="O22" s="452"/>
      <c r="P22" s="424"/>
      <c r="Q22" s="454"/>
      <c r="R22" s="12"/>
      <c r="S22" s="432"/>
    </row>
    <row r="23" spans="1:19" ht="13.5" thickBot="1">
      <c r="A23" s="98"/>
      <c r="B23" s="99"/>
      <c r="C23" s="100"/>
      <c r="D23" s="101"/>
      <c r="E23" s="102"/>
      <c r="F23" s="451"/>
      <c r="G23" s="453"/>
      <c r="H23" s="453"/>
      <c r="I23" s="453"/>
      <c r="J23" s="455"/>
      <c r="K23" s="12"/>
      <c r="L23" s="457"/>
      <c r="M23" s="453"/>
      <c r="N23" s="453"/>
      <c r="O23" s="453"/>
      <c r="P23" s="453"/>
      <c r="Q23" s="455"/>
      <c r="R23" s="12"/>
      <c r="S23" s="432"/>
    </row>
    <row r="24" spans="1:19" ht="15.75" thickTop="1">
      <c r="A24" s="353"/>
      <c r="B24" s="118"/>
      <c r="C24" s="119"/>
      <c r="D24" s="120"/>
      <c r="E24" s="120"/>
      <c r="F24" s="110"/>
      <c r="G24" s="110"/>
      <c r="H24" s="110"/>
      <c r="I24" s="110"/>
      <c r="J24" s="110"/>
      <c r="K24" s="121"/>
      <c r="L24" s="109"/>
      <c r="M24" s="110"/>
      <c r="N24" s="110"/>
      <c r="O24" s="110"/>
      <c r="P24" s="110"/>
      <c r="Q24" s="110"/>
      <c r="R24" s="13"/>
      <c r="S24" s="110"/>
    </row>
    <row r="25" spans="1:19" ht="12.75">
      <c r="A25" s="14"/>
      <c r="B25" s="150"/>
      <c r="C25" s="151"/>
      <c r="D25" s="152"/>
      <c r="E25" s="151"/>
      <c r="F25" s="153"/>
      <c r="G25" s="153"/>
      <c r="H25" s="153"/>
      <c r="I25" s="153"/>
      <c r="J25" s="153"/>
      <c r="K25" s="144"/>
      <c r="L25" s="79"/>
      <c r="M25" s="153"/>
      <c r="N25" s="153"/>
      <c r="O25" s="153"/>
      <c r="P25" s="153"/>
      <c r="Q25" s="153"/>
      <c r="R25" s="15"/>
      <c r="S25" s="153"/>
    </row>
    <row r="26" spans="1:19" ht="12.75">
      <c r="A26" s="14"/>
      <c r="B26" s="216"/>
      <c r="C26" s="218"/>
      <c r="D26" s="217"/>
      <c r="E26" s="217"/>
      <c r="F26" s="338"/>
      <c r="G26" s="338"/>
      <c r="H26" s="338"/>
      <c r="I26" s="153"/>
      <c r="J26" s="153"/>
      <c r="K26" s="144"/>
      <c r="L26" s="79"/>
      <c r="M26" s="153"/>
      <c r="N26" s="153"/>
      <c r="O26" s="153"/>
      <c r="P26" s="153"/>
      <c r="Q26" s="153"/>
      <c r="R26" s="15"/>
      <c r="S26" s="153"/>
    </row>
    <row r="27" spans="1:19" ht="12.75">
      <c r="A27" s="14"/>
      <c r="B27" s="216"/>
      <c r="C27" s="218"/>
      <c r="D27" s="217"/>
      <c r="E27" s="217"/>
      <c r="F27" s="338"/>
      <c r="G27" s="338"/>
      <c r="H27" s="338"/>
      <c r="I27" s="153"/>
      <c r="J27" s="153"/>
      <c r="K27" s="144"/>
      <c r="L27" s="79"/>
      <c r="M27" s="153"/>
      <c r="N27" s="153"/>
      <c r="O27" s="153"/>
      <c r="P27" s="153"/>
      <c r="Q27" s="153"/>
      <c r="R27" s="15"/>
      <c r="S27" s="153"/>
    </row>
    <row r="28" spans="1:19" ht="12.75">
      <c r="A28" s="14"/>
      <c r="B28" s="216"/>
      <c r="C28" s="218"/>
      <c r="D28" s="217"/>
      <c r="E28" s="217"/>
      <c r="F28" s="338"/>
      <c r="G28" s="338"/>
      <c r="H28" s="338"/>
      <c r="I28" s="153"/>
      <c r="J28" s="153"/>
      <c r="K28" s="144"/>
      <c r="L28" s="79"/>
      <c r="M28" s="153"/>
      <c r="N28" s="153"/>
      <c r="O28" s="153"/>
      <c r="P28" s="153"/>
      <c r="Q28" s="153"/>
      <c r="R28" s="15"/>
      <c r="S28" s="153"/>
    </row>
    <row r="29" spans="1:19" ht="13.5" thickBot="1">
      <c r="A29" s="280"/>
      <c r="B29" s="259"/>
      <c r="C29" s="260"/>
      <c r="D29" s="329"/>
      <c r="E29" s="329"/>
      <c r="F29" s="339"/>
      <c r="G29" s="339"/>
      <c r="H29" s="339"/>
      <c r="I29" s="330"/>
      <c r="J29" s="330"/>
      <c r="K29" s="331"/>
      <c r="L29" s="332"/>
      <c r="M29" s="330"/>
      <c r="N29" s="330"/>
      <c r="O29" s="330"/>
      <c r="P29" s="330"/>
      <c r="Q29" s="333"/>
      <c r="R29" s="334"/>
      <c r="S29" s="333"/>
    </row>
    <row r="30" ht="12.75">
      <c r="G30" t="s">
        <v>124</v>
      </c>
    </row>
  </sheetData>
  <sheetProtection/>
  <mergeCells count="34">
    <mergeCell ref="O22:O23"/>
    <mergeCell ref="P22:P23"/>
    <mergeCell ref="Q22:Q23"/>
    <mergeCell ref="J22:J23"/>
    <mergeCell ref="L22:L23"/>
    <mergeCell ref="M22:M23"/>
    <mergeCell ref="N22:N23"/>
    <mergeCell ref="A19:K19"/>
    <mergeCell ref="S19:S23"/>
    <mergeCell ref="F20:J20"/>
    <mergeCell ref="L20:Q20"/>
    <mergeCell ref="D21:J21"/>
    <mergeCell ref="L21:Q21"/>
    <mergeCell ref="F22:F23"/>
    <mergeCell ref="G22:G23"/>
    <mergeCell ref="H22:H23"/>
    <mergeCell ref="I22:I23"/>
    <mergeCell ref="O6:O7"/>
    <mergeCell ref="P6:P7"/>
    <mergeCell ref="Q6:Q7"/>
    <mergeCell ref="J6:J7"/>
    <mergeCell ref="L6:L7"/>
    <mergeCell ref="M6:M7"/>
    <mergeCell ref="N6:N7"/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</mergeCells>
  <printOptions/>
  <pageMargins left="0.47" right="0.51" top="1" bottom="1" header="0.4921259845" footer="0.492125984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4"/>
  <sheetViews>
    <sheetView showZeros="0" zoomScalePageLayoutView="0" workbookViewId="0" topLeftCell="F1">
      <selection activeCell="S4" sqref="S4:S8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4.281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6.140625" style="0" bestFit="1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5:19" ht="14.25" customHeight="1">
      <c r="E1" s="3"/>
      <c r="H1" s="4"/>
      <c r="J1" s="4"/>
      <c r="N1" s="6"/>
      <c r="P1" s="4"/>
      <c r="Q1" s="4"/>
      <c r="S1" s="4"/>
    </row>
    <row r="2" spans="2:5" ht="18.75">
      <c r="B2" s="107" t="s">
        <v>116</v>
      </c>
      <c r="C2" s="108"/>
      <c r="D2" s="108"/>
      <c r="E2" s="108"/>
    </row>
    <row r="3" ht="8.25" customHeight="1" thickBot="1"/>
    <row r="4" spans="1:19" ht="13.5" customHeight="1">
      <c r="A4" s="428" t="s">
        <v>356</v>
      </c>
      <c r="B4" s="429"/>
      <c r="C4" s="429"/>
      <c r="D4" s="429"/>
      <c r="E4" s="429"/>
      <c r="F4" s="429"/>
      <c r="G4" s="429"/>
      <c r="H4" s="429"/>
      <c r="I4" s="429"/>
      <c r="J4" s="429"/>
      <c r="K4" s="430"/>
      <c r="L4" s="342"/>
      <c r="M4" s="343"/>
      <c r="N4" s="343"/>
      <c r="O4" s="343"/>
      <c r="P4" s="343"/>
      <c r="Q4" s="343"/>
      <c r="R4" s="344"/>
      <c r="S4" s="431" t="s">
        <v>357</v>
      </c>
    </row>
    <row r="5" spans="1:19" ht="18.75" customHeight="1">
      <c r="A5" s="345"/>
      <c r="B5" s="201"/>
      <c r="C5" s="202"/>
      <c r="D5" s="203"/>
      <c r="E5" s="204"/>
      <c r="F5" s="433" t="s">
        <v>2</v>
      </c>
      <c r="G5" s="433"/>
      <c r="H5" s="433"/>
      <c r="I5" s="433"/>
      <c r="J5" s="433"/>
      <c r="K5" s="205"/>
      <c r="L5" s="433" t="s">
        <v>3</v>
      </c>
      <c r="M5" s="433"/>
      <c r="N5" s="433"/>
      <c r="O5" s="433"/>
      <c r="P5" s="433"/>
      <c r="Q5" s="433"/>
      <c r="R5" s="205"/>
      <c r="S5" s="432"/>
    </row>
    <row r="6" spans="1:19" ht="12.75">
      <c r="A6" s="345"/>
      <c r="B6" s="206" t="s">
        <v>95</v>
      </c>
      <c r="C6" s="203" t="s">
        <v>5</v>
      </c>
      <c r="D6" s="434" t="s">
        <v>6</v>
      </c>
      <c r="E6" s="435"/>
      <c r="F6" s="435"/>
      <c r="G6" s="435"/>
      <c r="H6" s="435"/>
      <c r="I6" s="435"/>
      <c r="J6" s="435"/>
      <c r="K6" s="207"/>
      <c r="L6" s="434"/>
      <c r="M6" s="436"/>
      <c r="N6" s="436"/>
      <c r="O6" s="436"/>
      <c r="P6" s="436"/>
      <c r="Q6" s="436"/>
      <c r="R6" s="207"/>
      <c r="S6" s="432"/>
    </row>
    <row r="7" spans="1:19" ht="12.75">
      <c r="A7" s="345"/>
      <c r="B7" s="206" t="s">
        <v>97</v>
      </c>
      <c r="C7" s="203" t="s">
        <v>8</v>
      </c>
      <c r="D7" s="203"/>
      <c r="E7" s="204" t="s">
        <v>9</v>
      </c>
      <c r="F7" s="426">
        <v>610</v>
      </c>
      <c r="G7" s="426">
        <v>620</v>
      </c>
      <c r="H7" s="426">
        <v>630</v>
      </c>
      <c r="I7" s="426">
        <v>640</v>
      </c>
      <c r="J7" s="426" t="s">
        <v>10</v>
      </c>
      <c r="K7" s="208"/>
      <c r="L7" s="427">
        <v>711</v>
      </c>
      <c r="M7" s="426">
        <v>713</v>
      </c>
      <c r="N7" s="426">
        <v>714</v>
      </c>
      <c r="O7" s="426">
        <v>716</v>
      </c>
      <c r="P7" s="426">
        <v>717</v>
      </c>
      <c r="Q7" s="426" t="s">
        <v>10</v>
      </c>
      <c r="R7" s="208"/>
      <c r="S7" s="432"/>
    </row>
    <row r="8" spans="1:19" ht="12.75">
      <c r="A8" s="345"/>
      <c r="B8" s="206" t="s">
        <v>96</v>
      </c>
      <c r="C8" s="203"/>
      <c r="D8" s="203"/>
      <c r="E8" s="204"/>
      <c r="F8" s="426"/>
      <c r="G8" s="426"/>
      <c r="H8" s="426"/>
      <c r="I8" s="426"/>
      <c r="J8" s="426"/>
      <c r="K8" s="208"/>
      <c r="L8" s="427"/>
      <c r="M8" s="426"/>
      <c r="N8" s="426"/>
      <c r="O8" s="426"/>
      <c r="P8" s="426"/>
      <c r="Q8" s="426"/>
      <c r="R8" s="208"/>
      <c r="S8" s="432"/>
    </row>
    <row r="9" spans="1:19" ht="15">
      <c r="A9" s="352">
        <v>1</v>
      </c>
      <c r="B9" s="209" t="s">
        <v>117</v>
      </c>
      <c r="C9" s="210"/>
      <c r="D9" s="211"/>
      <c r="E9" s="211"/>
      <c r="F9" s="212">
        <v>4880</v>
      </c>
      <c r="G9" s="212">
        <v>1950</v>
      </c>
      <c r="H9" s="212">
        <v>27500</v>
      </c>
      <c r="I9" s="212"/>
      <c r="J9" s="212">
        <v>34330</v>
      </c>
      <c r="K9" s="213"/>
      <c r="L9" s="214"/>
      <c r="M9" s="212"/>
      <c r="N9" s="212"/>
      <c r="O9" s="212" t="s">
        <v>124</v>
      </c>
      <c r="P9" s="212"/>
      <c r="Q9" s="212" t="s">
        <v>124</v>
      </c>
      <c r="R9" s="213"/>
      <c r="S9" s="212">
        <f>SUM(J9:R9)</f>
        <v>34330</v>
      </c>
    </row>
    <row r="10" spans="1:19" ht="12.75">
      <c r="A10" s="14">
        <f>A9+1</f>
        <v>2</v>
      </c>
      <c r="B10" s="150" t="s">
        <v>124</v>
      </c>
      <c r="C10" s="151" t="s">
        <v>124</v>
      </c>
      <c r="D10" s="152"/>
      <c r="E10" s="151" t="s">
        <v>124</v>
      </c>
      <c r="F10" s="153"/>
      <c r="G10" s="153"/>
      <c r="H10" s="153"/>
      <c r="I10" s="153"/>
      <c r="J10" s="153"/>
      <c r="K10" s="215"/>
      <c r="L10" s="78"/>
      <c r="M10" s="153"/>
      <c r="N10" s="153"/>
      <c r="O10" s="153"/>
      <c r="P10" s="153"/>
      <c r="Q10" s="153"/>
      <c r="R10" s="215"/>
      <c r="S10" s="153"/>
    </row>
    <row r="11" spans="1:19" ht="12.75">
      <c r="A11" s="14">
        <v>3</v>
      </c>
      <c r="B11" s="216" t="s">
        <v>123</v>
      </c>
      <c r="C11" s="218" t="s">
        <v>122</v>
      </c>
      <c r="D11" s="217"/>
      <c r="E11" s="217" t="s">
        <v>118</v>
      </c>
      <c r="F11" s="338">
        <v>4880</v>
      </c>
      <c r="G11" s="338">
        <v>1950</v>
      </c>
      <c r="H11" s="338">
        <v>7500</v>
      </c>
      <c r="I11" s="153"/>
      <c r="J11" s="153">
        <f>SUM(F11:I11)</f>
        <v>14330</v>
      </c>
      <c r="K11" s="215"/>
      <c r="L11" s="78"/>
      <c r="M11" s="153"/>
      <c r="N11" s="153"/>
      <c r="O11" s="153"/>
      <c r="P11" s="153"/>
      <c r="Q11" s="153"/>
      <c r="R11" s="215"/>
      <c r="S11" s="153">
        <f>SUM(J11:R11)</f>
        <v>14330</v>
      </c>
    </row>
    <row r="12" spans="1:19" ht="12.75">
      <c r="A12" s="14">
        <v>4</v>
      </c>
      <c r="B12" s="216" t="s">
        <v>119</v>
      </c>
      <c r="C12" s="218" t="s">
        <v>122</v>
      </c>
      <c r="D12" s="217"/>
      <c r="E12" s="217" t="s">
        <v>222</v>
      </c>
      <c r="F12" s="338"/>
      <c r="G12" s="338"/>
      <c r="H12" s="338">
        <v>12000</v>
      </c>
      <c r="I12" s="153"/>
      <c r="J12" s="153">
        <f>SUM(F12:I12)</f>
        <v>12000</v>
      </c>
      <c r="K12" s="215"/>
      <c r="L12" s="78"/>
      <c r="M12" s="153"/>
      <c r="N12" s="153"/>
      <c r="O12" s="153"/>
      <c r="P12" s="153"/>
      <c r="Q12" s="153"/>
      <c r="R12" s="215"/>
      <c r="S12" s="153">
        <f>SUM(J12:R12)</f>
        <v>12000</v>
      </c>
    </row>
    <row r="13" spans="1:19" ht="12.75">
      <c r="A13" s="14">
        <v>5</v>
      </c>
      <c r="B13" s="216" t="s">
        <v>120</v>
      </c>
      <c r="C13" s="218" t="s">
        <v>122</v>
      </c>
      <c r="D13" s="217"/>
      <c r="E13" s="217" t="s">
        <v>303</v>
      </c>
      <c r="F13" s="338"/>
      <c r="G13" s="338"/>
      <c r="H13" s="338">
        <v>6500</v>
      </c>
      <c r="I13" s="153"/>
      <c r="J13" s="153">
        <f>SUM(F13:I13)</f>
        <v>6500</v>
      </c>
      <c r="K13" s="215"/>
      <c r="L13" s="78"/>
      <c r="M13" s="153"/>
      <c r="N13" s="153"/>
      <c r="O13" s="153"/>
      <c r="P13" s="153"/>
      <c r="Q13" s="153"/>
      <c r="R13" s="215"/>
      <c r="S13" s="153">
        <f>SUM(J13:R13)</f>
        <v>6500</v>
      </c>
    </row>
    <row r="14" spans="1:19" ht="12.75">
      <c r="A14" s="14">
        <v>6</v>
      </c>
      <c r="B14" s="216" t="s">
        <v>121</v>
      </c>
      <c r="C14" s="218" t="s">
        <v>122</v>
      </c>
      <c r="D14" s="217"/>
      <c r="E14" s="217" t="s">
        <v>125</v>
      </c>
      <c r="F14" s="338"/>
      <c r="G14" s="338"/>
      <c r="H14" s="338">
        <v>1500</v>
      </c>
      <c r="I14" s="153"/>
      <c r="J14" s="153">
        <v>1500</v>
      </c>
      <c r="K14" s="215"/>
      <c r="L14" s="78"/>
      <c r="M14" s="153"/>
      <c r="N14" s="153"/>
      <c r="O14" s="153"/>
      <c r="P14" s="153"/>
      <c r="Q14" s="153"/>
      <c r="R14" s="215"/>
      <c r="S14" s="153">
        <f>SUM(J14:R14)</f>
        <v>1500</v>
      </c>
    </row>
    <row r="15" spans="1:21" s="32" customFormat="1" ht="13.5" thickBot="1">
      <c r="A15" s="280"/>
      <c r="B15" s="335"/>
      <c r="C15" s="260"/>
      <c r="D15" s="337"/>
      <c r="E15" s="337"/>
      <c r="F15" s="330"/>
      <c r="G15" s="330"/>
      <c r="H15" s="330"/>
      <c r="I15" s="330"/>
      <c r="J15" s="330"/>
      <c r="K15" s="347"/>
      <c r="L15" s="348"/>
      <c r="M15" s="330"/>
      <c r="N15" s="330"/>
      <c r="O15" s="339"/>
      <c r="P15" s="330"/>
      <c r="Q15" s="330"/>
      <c r="R15" s="347"/>
      <c r="S15" s="333"/>
      <c r="T15" s="5"/>
      <c r="U15" s="5"/>
    </row>
    <row r="16" spans="5:13" ht="12.75">
      <c r="E16" s="5"/>
      <c r="F16" s="80"/>
      <c r="G16" s="80"/>
      <c r="H16" s="82"/>
      <c r="I16" s="81"/>
      <c r="J16" s="80"/>
      <c r="K16" s="80"/>
      <c r="L16" s="5"/>
      <c r="M16" s="5"/>
    </row>
    <row r="17" spans="5:13" ht="12.75">
      <c r="E17" s="5"/>
      <c r="F17" s="80"/>
      <c r="G17" s="80"/>
      <c r="H17" s="80"/>
      <c r="I17" s="81"/>
      <c r="J17" s="80"/>
      <c r="K17" s="80"/>
      <c r="L17" s="5"/>
      <c r="M17" s="5"/>
    </row>
    <row r="18" spans="1:19" s="5" customFormat="1" ht="12.75">
      <c r="A18" s="284"/>
      <c r="B18" s="11"/>
      <c r="C18" s="287"/>
      <c r="D18" s="287"/>
      <c r="E18" s="36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289"/>
    </row>
    <row r="19" spans="1:19" s="5" customFormat="1" ht="15">
      <c r="A19" s="290"/>
      <c r="B19" s="291"/>
      <c r="C19" s="292"/>
      <c r="D19" s="293"/>
      <c r="E19" s="29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2:5" ht="18.75">
      <c r="B20" s="107" t="s">
        <v>116</v>
      </c>
      <c r="C20" s="108"/>
      <c r="D20" s="108"/>
      <c r="E20" s="108"/>
    </row>
    <row r="21" ht="8.25" customHeight="1" thickBot="1"/>
    <row r="22" spans="1:19" ht="13.5" customHeight="1">
      <c r="A22" s="428"/>
      <c r="B22" s="429"/>
      <c r="C22" s="429"/>
      <c r="D22" s="429"/>
      <c r="E22" s="429"/>
      <c r="F22" s="429"/>
      <c r="G22" s="429"/>
      <c r="H22" s="429"/>
      <c r="I22" s="429"/>
      <c r="J22" s="429"/>
      <c r="K22" s="430"/>
      <c r="L22" s="342"/>
      <c r="M22" s="343"/>
      <c r="N22" s="343"/>
      <c r="O22" s="343"/>
      <c r="P22" s="343"/>
      <c r="Q22" s="343"/>
      <c r="R22" s="344"/>
      <c r="S22" s="431"/>
    </row>
    <row r="23" spans="1:19" ht="18.75" customHeight="1">
      <c r="A23" s="345"/>
      <c r="B23" s="201"/>
      <c r="C23" s="202"/>
      <c r="D23" s="203"/>
      <c r="E23" s="204"/>
      <c r="F23" s="433"/>
      <c r="G23" s="433"/>
      <c r="H23" s="433"/>
      <c r="I23" s="433"/>
      <c r="J23" s="433"/>
      <c r="K23" s="205"/>
      <c r="L23" s="433"/>
      <c r="M23" s="433"/>
      <c r="N23" s="433"/>
      <c r="O23" s="433"/>
      <c r="P23" s="433"/>
      <c r="Q23" s="433"/>
      <c r="R23" s="205"/>
      <c r="S23" s="432"/>
    </row>
    <row r="24" spans="1:19" ht="12.75">
      <c r="A24" s="345"/>
      <c r="B24" s="206"/>
      <c r="C24" s="203"/>
      <c r="D24" s="434"/>
      <c r="E24" s="435"/>
      <c r="F24" s="435"/>
      <c r="G24" s="435"/>
      <c r="H24" s="435"/>
      <c r="I24" s="435"/>
      <c r="J24" s="435"/>
      <c r="K24" s="207"/>
      <c r="L24" s="434"/>
      <c r="M24" s="436"/>
      <c r="N24" s="436"/>
      <c r="O24" s="436"/>
      <c r="P24" s="436"/>
      <c r="Q24" s="436"/>
      <c r="R24" s="207"/>
      <c r="S24" s="432"/>
    </row>
    <row r="25" spans="1:19" ht="12.75">
      <c r="A25" s="345"/>
      <c r="B25" s="206"/>
      <c r="C25" s="203"/>
      <c r="D25" s="203"/>
      <c r="E25" s="204"/>
      <c r="F25" s="426"/>
      <c r="G25" s="426"/>
      <c r="H25" s="426"/>
      <c r="I25" s="426"/>
      <c r="J25" s="426"/>
      <c r="K25" s="208"/>
      <c r="L25" s="427"/>
      <c r="M25" s="426"/>
      <c r="N25" s="426"/>
      <c r="O25" s="426"/>
      <c r="P25" s="426"/>
      <c r="Q25" s="426"/>
      <c r="R25" s="208"/>
      <c r="S25" s="432"/>
    </row>
    <row r="26" spans="1:19" ht="12.75">
      <c r="A26" s="345"/>
      <c r="B26" s="206"/>
      <c r="C26" s="203"/>
      <c r="D26" s="203"/>
      <c r="E26" s="204"/>
      <c r="F26" s="426"/>
      <c r="G26" s="426"/>
      <c r="H26" s="426"/>
      <c r="I26" s="426"/>
      <c r="J26" s="426"/>
      <c r="K26" s="208"/>
      <c r="L26" s="427"/>
      <c r="M26" s="426"/>
      <c r="N26" s="426"/>
      <c r="O26" s="426"/>
      <c r="P26" s="426"/>
      <c r="Q26" s="426"/>
      <c r="R26" s="208"/>
      <c r="S26" s="432"/>
    </row>
    <row r="27" spans="1:19" ht="15">
      <c r="A27" s="352"/>
      <c r="B27" s="209"/>
      <c r="C27" s="210"/>
      <c r="D27" s="211"/>
      <c r="E27" s="211"/>
      <c r="F27" s="212"/>
      <c r="G27" s="212"/>
      <c r="H27" s="212"/>
      <c r="I27" s="212"/>
      <c r="J27" s="212"/>
      <c r="K27" s="213"/>
      <c r="L27" s="214"/>
      <c r="M27" s="212"/>
      <c r="N27" s="212"/>
      <c r="O27" s="212"/>
      <c r="P27" s="212"/>
      <c r="Q27" s="212"/>
      <c r="R27" s="213"/>
      <c r="S27" s="212"/>
    </row>
    <row r="28" spans="1:19" ht="12.75">
      <c r="A28" s="14"/>
      <c r="B28" s="150"/>
      <c r="C28" s="151"/>
      <c r="D28" s="152"/>
      <c r="E28" s="151"/>
      <c r="F28" s="153"/>
      <c r="G28" s="153"/>
      <c r="H28" s="153"/>
      <c r="I28" s="153"/>
      <c r="J28" s="153"/>
      <c r="K28" s="215"/>
      <c r="L28" s="78"/>
      <c r="M28" s="153"/>
      <c r="N28" s="153"/>
      <c r="O28" s="153"/>
      <c r="P28" s="153"/>
      <c r="Q28" s="153"/>
      <c r="R28" s="215"/>
      <c r="S28" s="153"/>
    </row>
    <row r="29" spans="1:19" ht="12.75">
      <c r="A29" s="14"/>
      <c r="B29" s="216"/>
      <c r="C29" s="218"/>
      <c r="D29" s="217"/>
      <c r="E29" s="217"/>
      <c r="F29" s="338"/>
      <c r="G29" s="338"/>
      <c r="H29" s="338"/>
      <c r="I29" s="153"/>
      <c r="J29" s="153"/>
      <c r="K29" s="215"/>
      <c r="L29" s="78"/>
      <c r="M29" s="153"/>
      <c r="N29" s="153"/>
      <c r="O29" s="153"/>
      <c r="P29" s="153"/>
      <c r="Q29" s="153"/>
      <c r="R29" s="215"/>
      <c r="S29" s="153"/>
    </row>
    <row r="30" spans="1:19" ht="12.75">
      <c r="A30" s="14"/>
      <c r="B30" s="216"/>
      <c r="C30" s="218"/>
      <c r="D30" s="217"/>
      <c r="E30" s="217"/>
      <c r="F30" s="338"/>
      <c r="G30" s="338"/>
      <c r="H30" s="338"/>
      <c r="I30" s="153"/>
      <c r="J30" s="153"/>
      <c r="K30" s="215"/>
      <c r="L30" s="78"/>
      <c r="M30" s="153"/>
      <c r="N30" s="153"/>
      <c r="O30" s="153"/>
      <c r="P30" s="153"/>
      <c r="Q30" s="153"/>
      <c r="R30" s="215"/>
      <c r="S30" s="153"/>
    </row>
    <row r="31" spans="1:19" ht="12.75">
      <c r="A31" s="14"/>
      <c r="B31" s="216"/>
      <c r="C31" s="218"/>
      <c r="D31" s="217"/>
      <c r="E31" s="217"/>
      <c r="F31" s="338"/>
      <c r="G31" s="338"/>
      <c r="H31" s="338"/>
      <c r="I31" s="153"/>
      <c r="J31" s="153"/>
      <c r="K31" s="215"/>
      <c r="L31" s="78"/>
      <c r="M31" s="153"/>
      <c r="N31" s="153"/>
      <c r="O31" s="153"/>
      <c r="P31" s="153"/>
      <c r="Q31" s="153"/>
      <c r="R31" s="215"/>
      <c r="S31" s="153"/>
    </row>
    <row r="32" spans="1:19" ht="12.75">
      <c r="A32" s="14"/>
      <c r="B32" s="216"/>
      <c r="C32" s="218"/>
      <c r="D32" s="217"/>
      <c r="E32" s="217"/>
      <c r="F32" s="338"/>
      <c r="G32" s="338"/>
      <c r="H32" s="338"/>
      <c r="I32" s="153"/>
      <c r="J32" s="153"/>
      <c r="K32" s="215"/>
      <c r="L32" s="78"/>
      <c r="M32" s="153"/>
      <c r="N32" s="153"/>
      <c r="O32" s="153"/>
      <c r="P32" s="153"/>
      <c r="Q32" s="153"/>
      <c r="R32" s="215"/>
      <c r="S32" s="153"/>
    </row>
    <row r="33" spans="1:21" s="32" customFormat="1" ht="13.5" thickBot="1">
      <c r="A33" s="280"/>
      <c r="B33" s="335"/>
      <c r="C33" s="260"/>
      <c r="D33" s="337"/>
      <c r="E33" s="337"/>
      <c r="F33" s="330"/>
      <c r="G33" s="330"/>
      <c r="H33" s="330"/>
      <c r="I33" s="330"/>
      <c r="J33" s="330"/>
      <c r="K33" s="347"/>
      <c r="L33" s="348"/>
      <c r="M33" s="330"/>
      <c r="N33" s="330"/>
      <c r="O33" s="339"/>
      <c r="P33" s="330"/>
      <c r="Q33" s="330"/>
      <c r="R33" s="347"/>
      <c r="S33" s="330"/>
      <c r="T33" s="5"/>
      <c r="U33" s="5"/>
    </row>
    <row r="34" spans="1:19" s="5" customFormat="1" ht="12.75">
      <c r="A34" s="290"/>
      <c r="B34" s="294"/>
      <c r="C34" s="295"/>
      <c r="D34" s="296"/>
      <c r="E34" s="29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s="5" customFormat="1" ht="12.75">
      <c r="A35" s="290"/>
      <c r="B35" s="315"/>
      <c r="C35" s="272"/>
      <c r="D35" s="316"/>
      <c r="E35" s="316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s="5" customFormat="1" ht="12.75">
      <c r="A36" s="290"/>
      <c r="B36" s="315"/>
      <c r="C36" s="272"/>
      <c r="D36" s="316"/>
      <c r="E36" s="316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s="5" customFormat="1" ht="12.75">
      <c r="A37" s="290"/>
      <c r="B37" s="315"/>
      <c r="C37" s="272"/>
      <c r="D37" s="316"/>
      <c r="E37" s="316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s="5" customFormat="1" ht="12.75">
      <c r="A38" s="290"/>
      <c r="B38" s="188"/>
      <c r="C38" s="169"/>
      <c r="D38" s="296"/>
      <c r="E38" s="296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2" s="5" customFormat="1" ht="12.75">
      <c r="A39" s="290"/>
      <c r="B39" s="289"/>
    </row>
    <row r="40" spans="1:19" s="5" customFormat="1" ht="12.75">
      <c r="A40" s="458"/>
      <c r="B40" s="458"/>
      <c r="C40" s="458"/>
      <c r="D40" s="458"/>
      <c r="E40" s="458"/>
      <c r="F40" s="458"/>
      <c r="G40" s="458"/>
      <c r="H40" s="458"/>
      <c r="I40" s="458"/>
      <c r="J40" s="458"/>
      <c r="K40" s="458"/>
      <c r="L40" s="9"/>
      <c r="M40" s="9"/>
      <c r="N40" s="9"/>
      <c r="O40" s="9"/>
      <c r="P40" s="9"/>
      <c r="Q40" s="9"/>
      <c r="R40" s="9"/>
      <c r="S40" s="459"/>
    </row>
    <row r="41" spans="1:19" s="5" customFormat="1" ht="18.75">
      <c r="A41" s="284"/>
      <c r="B41" s="285"/>
      <c r="C41" s="286"/>
      <c r="D41" s="287"/>
      <c r="E41" s="288"/>
      <c r="F41" s="461"/>
      <c r="G41" s="461"/>
      <c r="H41" s="461"/>
      <c r="I41" s="461"/>
      <c r="J41" s="461"/>
      <c r="K41" s="10"/>
      <c r="L41" s="461"/>
      <c r="M41" s="461"/>
      <c r="N41" s="461"/>
      <c r="O41" s="461"/>
      <c r="P41" s="461"/>
      <c r="Q41" s="461"/>
      <c r="R41" s="10"/>
      <c r="S41" s="460"/>
    </row>
    <row r="42" spans="1:19" s="5" customFormat="1" ht="12.75">
      <c r="A42" s="284"/>
      <c r="B42" s="11"/>
      <c r="C42" s="287"/>
      <c r="D42" s="462"/>
      <c r="E42" s="463"/>
      <c r="F42" s="463"/>
      <c r="G42" s="463"/>
      <c r="H42" s="463"/>
      <c r="I42" s="463"/>
      <c r="J42" s="463"/>
      <c r="K42" s="11"/>
      <c r="L42" s="462"/>
      <c r="M42" s="460"/>
      <c r="N42" s="460"/>
      <c r="O42" s="460"/>
      <c r="P42" s="460"/>
      <c r="Q42" s="460"/>
      <c r="R42" s="11"/>
      <c r="S42" s="460"/>
    </row>
    <row r="43" spans="1:19" s="5" customFormat="1" ht="12.75">
      <c r="A43" s="284"/>
      <c r="B43" s="11"/>
      <c r="C43" s="287"/>
      <c r="D43" s="287"/>
      <c r="E43" s="288"/>
      <c r="F43" s="464"/>
      <c r="G43" s="464"/>
      <c r="H43" s="464"/>
      <c r="I43" s="464"/>
      <c r="J43" s="464"/>
      <c r="K43" s="12"/>
      <c r="L43" s="464"/>
      <c r="M43" s="464"/>
      <c r="N43" s="464"/>
      <c r="O43" s="464"/>
      <c r="P43" s="464"/>
      <c r="Q43" s="464"/>
      <c r="R43" s="12"/>
      <c r="S43" s="460"/>
    </row>
    <row r="44" spans="1:19" s="5" customFormat="1" ht="12.75">
      <c r="A44" s="284"/>
      <c r="B44" s="11"/>
      <c r="C44" s="287"/>
      <c r="D44" s="287"/>
      <c r="E44" s="288"/>
      <c r="F44" s="464"/>
      <c r="G44" s="464"/>
      <c r="H44" s="464"/>
      <c r="I44" s="464"/>
      <c r="J44" s="464"/>
      <c r="K44" s="12"/>
      <c r="L44" s="464"/>
      <c r="M44" s="464"/>
      <c r="N44" s="464"/>
      <c r="O44" s="464"/>
      <c r="P44" s="464"/>
      <c r="Q44" s="464"/>
      <c r="R44" s="12"/>
      <c r="S44" s="460"/>
    </row>
    <row r="45" spans="1:19" s="5" customFormat="1" ht="15">
      <c r="A45" s="290"/>
      <c r="B45" s="291"/>
      <c r="C45" s="292"/>
      <c r="D45" s="293"/>
      <c r="E45" s="29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s="5" customFormat="1" ht="12.75">
      <c r="A46" s="290"/>
      <c r="B46" s="294"/>
      <c r="C46" s="295"/>
      <c r="D46" s="296"/>
      <c r="E46" s="29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s="5" customFormat="1" ht="12.75">
      <c r="A47" s="290"/>
      <c r="B47" s="315"/>
      <c r="C47" s="272"/>
      <c r="D47" s="316"/>
      <c r="E47" s="316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s="5" customFormat="1" ht="12.75">
      <c r="A48" s="290"/>
      <c r="B48" s="315"/>
      <c r="C48" s="272"/>
      <c r="D48" s="316"/>
      <c r="E48" s="316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s="5" customFormat="1" ht="12.75">
      <c r="A49" s="290"/>
      <c r="B49" s="315"/>
      <c r="C49" s="272"/>
      <c r="D49" s="316"/>
      <c r="E49" s="316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s="5" customFormat="1" ht="12.75">
      <c r="A50" s="290"/>
      <c r="B50" s="315"/>
      <c r="C50" s="272"/>
      <c r="D50" s="316"/>
      <c r="E50" s="316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s="5" customFormat="1" ht="12.75">
      <c r="A51" s="290"/>
      <c r="B51" s="315"/>
      <c r="C51" s="272"/>
      <c r="D51" s="316"/>
      <c r="E51" s="316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s="5" customFormat="1" ht="12.75">
      <c r="A52" s="290"/>
      <c r="B52" s="315"/>
      <c r="C52" s="272"/>
      <c r="D52" s="316"/>
      <c r="E52" s="31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s="5" customFormat="1" ht="12.75">
      <c r="A53" s="290"/>
      <c r="B53" s="315"/>
      <c r="C53" s="272"/>
      <c r="D53" s="316"/>
      <c r="E53" s="316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s="5" customFormat="1" ht="141" customHeight="1">
      <c r="A54" s="290"/>
      <c r="B54" s="315"/>
      <c r="C54" s="272"/>
      <c r="D54" s="316"/>
      <c r="E54" s="316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s="5" customFormat="1" ht="12.75">
      <c r="A55" s="290"/>
      <c r="B55" s="315"/>
      <c r="C55" s="272"/>
      <c r="D55" s="316"/>
      <c r="E55" s="316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s="5" customFormat="1" ht="18.75">
      <c r="A56" s="290"/>
      <c r="B56" s="319"/>
      <c r="C56" s="320"/>
      <c r="D56" s="320"/>
      <c r="E56" s="320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s="5" customFormat="1" ht="12.75">
      <c r="A57" s="458"/>
      <c r="B57" s="458"/>
      <c r="C57" s="458"/>
      <c r="D57" s="458"/>
      <c r="E57" s="458"/>
      <c r="F57" s="458"/>
      <c r="G57" s="458"/>
      <c r="H57" s="458"/>
      <c r="I57" s="458"/>
      <c r="J57" s="458"/>
      <c r="K57" s="458"/>
      <c r="L57" s="9"/>
      <c r="M57" s="9"/>
      <c r="N57" s="9"/>
      <c r="O57" s="9"/>
      <c r="P57" s="9"/>
      <c r="Q57" s="9"/>
      <c r="R57" s="9"/>
      <c r="S57" s="459"/>
    </row>
    <row r="58" spans="1:19" s="5" customFormat="1" ht="18.75">
      <c r="A58" s="284"/>
      <c r="B58" s="285"/>
      <c r="C58" s="286"/>
      <c r="D58" s="287"/>
      <c r="E58" s="288"/>
      <c r="F58" s="461"/>
      <c r="G58" s="461"/>
      <c r="H58" s="461"/>
      <c r="I58" s="461"/>
      <c r="J58" s="461"/>
      <c r="K58" s="10"/>
      <c r="L58" s="461"/>
      <c r="M58" s="461"/>
      <c r="N58" s="461"/>
      <c r="O58" s="461"/>
      <c r="P58" s="461"/>
      <c r="Q58" s="461"/>
      <c r="R58" s="10"/>
      <c r="S58" s="460"/>
    </row>
    <row r="59" spans="1:19" s="5" customFormat="1" ht="12.75">
      <c r="A59" s="284"/>
      <c r="B59" s="11"/>
      <c r="C59" s="287"/>
      <c r="D59" s="462"/>
      <c r="E59" s="463"/>
      <c r="F59" s="463"/>
      <c r="G59" s="463"/>
      <c r="H59" s="463"/>
      <c r="I59" s="463"/>
      <c r="J59" s="463"/>
      <c r="K59" s="11"/>
      <c r="L59" s="462"/>
      <c r="M59" s="460"/>
      <c r="N59" s="460"/>
      <c r="O59" s="460"/>
      <c r="P59" s="460"/>
      <c r="Q59" s="460"/>
      <c r="R59" s="11"/>
      <c r="S59" s="460"/>
    </row>
    <row r="60" spans="1:19" s="5" customFormat="1" ht="12.75">
      <c r="A60" s="284"/>
      <c r="B60" s="11"/>
      <c r="C60" s="287"/>
      <c r="D60" s="287"/>
      <c r="E60" s="288"/>
      <c r="F60" s="464"/>
      <c r="G60" s="464"/>
      <c r="H60" s="464"/>
      <c r="I60" s="464"/>
      <c r="J60" s="464"/>
      <c r="K60" s="12"/>
      <c r="L60" s="464"/>
      <c r="M60" s="464"/>
      <c r="N60" s="464"/>
      <c r="O60" s="464"/>
      <c r="P60" s="464"/>
      <c r="Q60" s="464"/>
      <c r="R60" s="12"/>
      <c r="S60" s="460"/>
    </row>
    <row r="61" spans="1:19" s="5" customFormat="1" ht="12.75">
      <c r="A61" s="284"/>
      <c r="B61" s="11"/>
      <c r="C61" s="287"/>
      <c r="D61" s="287"/>
      <c r="E61" s="288"/>
      <c r="F61" s="464"/>
      <c r="G61" s="464"/>
      <c r="H61" s="464"/>
      <c r="I61" s="464"/>
      <c r="J61" s="464"/>
      <c r="K61" s="12"/>
      <c r="L61" s="464"/>
      <c r="M61" s="464"/>
      <c r="N61" s="464"/>
      <c r="O61" s="464"/>
      <c r="P61" s="464"/>
      <c r="Q61" s="464"/>
      <c r="R61" s="12"/>
      <c r="S61" s="460"/>
    </row>
    <row r="62" spans="1:19" s="5" customFormat="1" ht="15">
      <c r="A62" s="290"/>
      <c r="B62" s="291"/>
      <c r="C62" s="292"/>
      <c r="D62" s="293"/>
      <c r="E62" s="29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s="5" customFormat="1" ht="12.75">
      <c r="A63" s="290"/>
      <c r="B63" s="294"/>
      <c r="C63" s="295"/>
      <c r="D63" s="296"/>
      <c r="E63" s="29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s="5" customFormat="1" ht="12.75">
      <c r="A64" s="290"/>
      <c r="B64" s="321"/>
      <c r="C64" s="169"/>
      <c r="D64" s="316"/>
      <c r="E64" s="316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s="5" customFormat="1" ht="12.75">
      <c r="A65" s="290"/>
      <c r="B65" s="321"/>
      <c r="C65" s="169"/>
      <c r="D65" s="316"/>
      <c r="E65" s="3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s="5" customFormat="1" ht="12.75">
      <c r="A66" s="290"/>
      <c r="B66" s="321"/>
      <c r="C66" s="169"/>
      <c r="D66" s="316"/>
      <c r="E66" s="316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s="5" customFormat="1" ht="12.75">
      <c r="A67" s="290"/>
      <c r="B67" s="321"/>
      <c r="C67" s="169"/>
      <c r="D67" s="316"/>
      <c r="E67" s="316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s="5" customFormat="1" ht="12.75">
      <c r="A68" s="290"/>
      <c r="B68" s="321"/>
      <c r="C68" s="169"/>
      <c r="D68" s="273"/>
      <c r="E68" s="297"/>
      <c r="F68" s="25"/>
      <c r="G68" s="25"/>
      <c r="H68" s="172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</row>
    <row r="69" spans="1:5" s="5" customFormat="1" ht="12.75">
      <c r="A69" s="290"/>
      <c r="B69" s="317"/>
      <c r="C69" s="318"/>
      <c r="D69" s="318"/>
      <c r="E69" s="316"/>
    </row>
    <row r="70" spans="1:2" s="5" customFormat="1" ht="12.75">
      <c r="A70" s="290"/>
      <c r="B70" s="289"/>
    </row>
    <row r="71" spans="1:19" s="5" customFormat="1" ht="12.75">
      <c r="A71" s="458"/>
      <c r="B71" s="458"/>
      <c r="C71" s="458"/>
      <c r="D71" s="458"/>
      <c r="E71" s="458"/>
      <c r="F71" s="458"/>
      <c r="G71" s="458"/>
      <c r="H71" s="458"/>
      <c r="I71" s="458"/>
      <c r="J71" s="458"/>
      <c r="K71" s="458"/>
      <c r="L71" s="9"/>
      <c r="M71" s="9"/>
      <c r="N71" s="9"/>
      <c r="O71" s="9"/>
      <c r="P71" s="9"/>
      <c r="Q71" s="9"/>
      <c r="R71" s="9"/>
      <c r="S71" s="459"/>
    </row>
    <row r="72" spans="1:19" s="5" customFormat="1" ht="18.75">
      <c r="A72" s="284"/>
      <c r="B72" s="285"/>
      <c r="C72" s="286"/>
      <c r="D72" s="287"/>
      <c r="E72" s="288"/>
      <c r="F72" s="461"/>
      <c r="G72" s="461"/>
      <c r="H72" s="461"/>
      <c r="I72" s="461"/>
      <c r="J72" s="461"/>
      <c r="K72" s="10"/>
      <c r="L72" s="461"/>
      <c r="M72" s="461"/>
      <c r="N72" s="461"/>
      <c r="O72" s="461"/>
      <c r="P72" s="461"/>
      <c r="Q72" s="461"/>
      <c r="R72" s="10"/>
      <c r="S72" s="460"/>
    </row>
    <row r="73" spans="1:19" s="5" customFormat="1" ht="12.75">
      <c r="A73" s="284"/>
      <c r="B73" s="11"/>
      <c r="C73" s="287"/>
      <c r="D73" s="462"/>
      <c r="E73" s="463"/>
      <c r="F73" s="463"/>
      <c r="G73" s="463"/>
      <c r="H73" s="463"/>
      <c r="I73" s="463"/>
      <c r="J73" s="463"/>
      <c r="K73" s="11"/>
      <c r="L73" s="462"/>
      <c r="M73" s="460"/>
      <c r="N73" s="460"/>
      <c r="O73" s="460"/>
      <c r="P73" s="460"/>
      <c r="Q73" s="460"/>
      <c r="R73" s="11"/>
      <c r="S73" s="460"/>
    </row>
    <row r="74" spans="1:19" s="5" customFormat="1" ht="12.75">
      <c r="A74" s="284"/>
      <c r="B74" s="11"/>
      <c r="C74" s="287"/>
      <c r="D74" s="287"/>
      <c r="E74" s="288"/>
      <c r="F74" s="464"/>
      <c r="G74" s="464"/>
      <c r="H74" s="464"/>
      <c r="I74" s="464"/>
      <c r="J74" s="464"/>
      <c r="K74" s="12"/>
      <c r="L74" s="464"/>
      <c r="M74" s="464"/>
      <c r="N74" s="464"/>
      <c r="O74" s="464"/>
      <c r="P74" s="464"/>
      <c r="Q74" s="464"/>
      <c r="R74" s="12"/>
      <c r="S74" s="460"/>
    </row>
    <row r="75" spans="1:19" s="5" customFormat="1" ht="12.75">
      <c r="A75" s="284"/>
      <c r="B75" s="11"/>
      <c r="C75" s="287"/>
      <c r="D75" s="287"/>
      <c r="E75" s="288"/>
      <c r="F75" s="464"/>
      <c r="G75" s="464"/>
      <c r="H75" s="464"/>
      <c r="I75" s="464"/>
      <c r="J75" s="464"/>
      <c r="K75" s="12"/>
      <c r="L75" s="464"/>
      <c r="M75" s="464"/>
      <c r="N75" s="464"/>
      <c r="O75" s="464"/>
      <c r="P75" s="464"/>
      <c r="Q75" s="464"/>
      <c r="R75" s="12"/>
      <c r="S75" s="460"/>
    </row>
    <row r="76" spans="1:19" s="5" customFormat="1" ht="15">
      <c r="A76" s="290"/>
      <c r="B76" s="291"/>
      <c r="C76" s="292"/>
      <c r="D76" s="293"/>
      <c r="E76" s="29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s="5" customFormat="1" ht="12.75">
      <c r="A77" s="290"/>
      <c r="B77" s="294"/>
      <c r="C77" s="295"/>
      <c r="D77" s="296"/>
      <c r="E77" s="29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s="5" customFormat="1" ht="12.75">
      <c r="A78" s="290"/>
      <c r="B78" s="321"/>
      <c r="C78" s="169"/>
      <c r="D78" s="316"/>
      <c r="E78" s="316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s="5" customFormat="1" ht="12.75">
      <c r="A79" s="290"/>
      <c r="B79" s="321"/>
      <c r="C79" s="169"/>
      <c r="D79" s="316"/>
      <c r="E79" s="316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s="5" customFormat="1" ht="12.75">
      <c r="A80" s="290"/>
      <c r="B80" s="321"/>
      <c r="C80" s="169"/>
      <c r="D80" s="316"/>
      <c r="E80" s="316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s="5" customFormat="1" ht="12.75">
      <c r="A81" s="290"/>
      <c r="B81" s="321"/>
      <c r="C81" s="169"/>
      <c r="D81" s="316"/>
      <c r="E81" s="316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s="5" customFormat="1" ht="12.75">
      <c r="A82" s="290"/>
      <c r="B82" s="321"/>
      <c r="C82" s="169"/>
      <c r="D82" s="273"/>
      <c r="E82" s="297"/>
      <c r="F82" s="25"/>
      <c r="G82" s="25"/>
      <c r="H82" s="172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1:5" s="5" customFormat="1" ht="12.75">
      <c r="A83" s="290"/>
      <c r="B83" s="317"/>
      <c r="C83" s="318"/>
      <c r="D83" s="318"/>
      <c r="E83" s="316"/>
    </row>
    <row r="84" spans="1:5" s="5" customFormat="1" ht="141.75" customHeight="1">
      <c r="A84" s="290"/>
      <c r="B84" s="317"/>
      <c r="C84" s="318"/>
      <c r="D84" s="318"/>
      <c r="E84" s="316"/>
    </row>
    <row r="85" spans="1:5" s="5" customFormat="1" ht="12.75">
      <c r="A85" s="290"/>
      <c r="B85" s="317"/>
      <c r="C85" s="318"/>
      <c r="D85" s="318"/>
      <c r="E85" s="316"/>
    </row>
    <row r="86" spans="1:5" s="5" customFormat="1" ht="18.75">
      <c r="A86" s="290"/>
      <c r="B86" s="319"/>
      <c r="C86" s="320"/>
      <c r="D86" s="320"/>
      <c r="E86" s="320"/>
    </row>
    <row r="87" spans="1:19" s="5" customFormat="1" ht="12.75">
      <c r="A87" s="458"/>
      <c r="B87" s="458"/>
      <c r="C87" s="458"/>
      <c r="D87" s="458"/>
      <c r="E87" s="458"/>
      <c r="F87" s="458"/>
      <c r="G87" s="458"/>
      <c r="H87" s="458"/>
      <c r="I87" s="458"/>
      <c r="J87" s="458"/>
      <c r="K87" s="458"/>
      <c r="L87" s="9"/>
      <c r="M87" s="9"/>
      <c r="N87" s="9"/>
      <c r="O87" s="9"/>
      <c r="P87" s="9"/>
      <c r="Q87" s="9"/>
      <c r="R87" s="9"/>
      <c r="S87" s="459"/>
    </row>
    <row r="88" spans="1:19" s="5" customFormat="1" ht="18.75">
      <c r="A88" s="284"/>
      <c r="B88" s="285"/>
      <c r="C88" s="286"/>
      <c r="D88" s="287"/>
      <c r="E88" s="288"/>
      <c r="F88" s="461"/>
      <c r="G88" s="461"/>
      <c r="H88" s="461"/>
      <c r="I88" s="461"/>
      <c r="J88" s="461"/>
      <c r="K88" s="10"/>
      <c r="L88" s="461"/>
      <c r="M88" s="461"/>
      <c r="N88" s="461"/>
      <c r="O88" s="461"/>
      <c r="P88" s="461"/>
      <c r="Q88" s="461"/>
      <c r="R88" s="10"/>
      <c r="S88" s="460"/>
    </row>
    <row r="89" spans="1:19" s="5" customFormat="1" ht="12.75">
      <c r="A89" s="284"/>
      <c r="B89" s="11"/>
      <c r="C89" s="287"/>
      <c r="D89" s="462"/>
      <c r="E89" s="463"/>
      <c r="F89" s="463"/>
      <c r="G89" s="463"/>
      <c r="H89" s="463"/>
      <c r="I89" s="463"/>
      <c r="J89" s="463"/>
      <c r="K89" s="11"/>
      <c r="L89" s="462"/>
      <c r="M89" s="460"/>
      <c r="N89" s="460"/>
      <c r="O89" s="460"/>
      <c r="P89" s="460"/>
      <c r="Q89" s="460"/>
      <c r="R89" s="11"/>
      <c r="S89" s="460"/>
    </row>
    <row r="90" spans="1:19" s="5" customFormat="1" ht="12.75">
      <c r="A90" s="284"/>
      <c r="B90" s="11"/>
      <c r="C90" s="287"/>
      <c r="D90" s="287"/>
      <c r="E90" s="288"/>
      <c r="F90" s="464"/>
      <c r="G90" s="464"/>
      <c r="H90" s="464"/>
      <c r="I90" s="464"/>
      <c r="J90" s="464"/>
      <c r="K90" s="12"/>
      <c r="L90" s="464"/>
      <c r="M90" s="464"/>
      <c r="N90" s="464"/>
      <c r="O90" s="464"/>
      <c r="P90" s="464"/>
      <c r="Q90" s="464"/>
      <c r="R90" s="12"/>
      <c r="S90" s="460"/>
    </row>
    <row r="91" spans="1:19" s="5" customFormat="1" ht="12.75">
      <c r="A91" s="284"/>
      <c r="B91" s="11"/>
      <c r="C91" s="287"/>
      <c r="D91" s="287"/>
      <c r="E91" s="288"/>
      <c r="F91" s="464"/>
      <c r="G91" s="464"/>
      <c r="H91" s="464"/>
      <c r="I91" s="464"/>
      <c r="J91" s="464"/>
      <c r="K91" s="12"/>
      <c r="L91" s="464"/>
      <c r="M91" s="464"/>
      <c r="N91" s="464"/>
      <c r="O91" s="464"/>
      <c r="P91" s="464"/>
      <c r="Q91" s="464"/>
      <c r="R91" s="12"/>
      <c r="S91" s="460"/>
    </row>
    <row r="92" spans="1:19" s="5" customFormat="1" ht="15">
      <c r="A92" s="290"/>
      <c r="B92" s="291"/>
      <c r="C92" s="292"/>
      <c r="D92" s="293"/>
      <c r="E92" s="29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1:19" s="5" customFormat="1" ht="12.75">
      <c r="A93" s="290"/>
      <c r="B93" s="294"/>
      <c r="C93" s="295"/>
      <c r="D93" s="296"/>
      <c r="E93" s="29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s="5" customFormat="1" ht="12.75">
      <c r="A94" s="290"/>
      <c r="B94" s="315"/>
      <c r="C94" s="272"/>
      <c r="D94" s="316"/>
      <c r="E94" s="316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 s="5" customFormat="1" ht="12.75">
      <c r="A95" s="290"/>
      <c r="B95" s="315"/>
      <c r="C95" s="272"/>
      <c r="D95" s="316"/>
      <c r="E95" s="316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 s="5" customFormat="1" ht="12.75">
      <c r="A96" s="290"/>
      <c r="B96" s="315"/>
      <c r="C96" s="272"/>
      <c r="D96" s="316"/>
      <c r="E96" s="31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 s="5" customFormat="1" ht="12.75">
      <c r="A97" s="290"/>
      <c r="B97" s="315"/>
      <c r="C97" s="272"/>
      <c r="D97" s="316"/>
      <c r="E97" s="316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 s="5" customFormat="1" ht="12.75">
      <c r="A98" s="290"/>
      <c r="B98" s="315"/>
      <c r="C98" s="272"/>
      <c r="D98" s="316"/>
      <c r="E98" s="316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 spans="1:19" s="5" customFormat="1" ht="12.75">
      <c r="A99" s="290"/>
      <c r="B99" s="188"/>
      <c r="C99" s="169"/>
      <c r="D99" s="296"/>
      <c r="E99" s="296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1:19" s="5" customFormat="1" ht="12.75">
      <c r="A100" s="290"/>
      <c r="B100" s="188"/>
      <c r="C100" s="169"/>
      <c r="D100" s="296"/>
      <c r="E100" s="296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1:5" s="5" customFormat="1" ht="12.75">
      <c r="A101" s="290"/>
      <c r="B101" s="289"/>
      <c r="E101" s="296"/>
    </row>
    <row r="102" spans="1:19" s="5" customFormat="1" ht="12.75">
      <c r="A102" s="458"/>
      <c r="B102" s="458"/>
      <c r="C102" s="458"/>
      <c r="D102" s="458"/>
      <c r="E102" s="458"/>
      <c r="F102" s="458"/>
      <c r="G102" s="458"/>
      <c r="H102" s="458"/>
      <c r="I102" s="458"/>
      <c r="J102" s="458"/>
      <c r="K102" s="458"/>
      <c r="L102" s="9"/>
      <c r="M102" s="9"/>
      <c r="N102" s="9"/>
      <c r="O102" s="9"/>
      <c r="P102" s="9"/>
      <c r="Q102" s="9"/>
      <c r="R102" s="9"/>
      <c r="S102" s="459"/>
    </row>
    <row r="103" spans="1:19" s="5" customFormat="1" ht="18.75">
      <c r="A103" s="284"/>
      <c r="B103" s="285"/>
      <c r="C103" s="286"/>
      <c r="D103" s="287"/>
      <c r="E103" s="288"/>
      <c r="F103" s="461"/>
      <c r="G103" s="461"/>
      <c r="H103" s="461"/>
      <c r="I103" s="461"/>
      <c r="J103" s="461"/>
      <c r="K103" s="10"/>
      <c r="L103" s="461"/>
      <c r="M103" s="461"/>
      <c r="N103" s="461"/>
      <c r="O103" s="461"/>
      <c r="P103" s="461"/>
      <c r="Q103" s="461"/>
      <c r="R103" s="10"/>
      <c r="S103" s="460"/>
    </row>
    <row r="104" spans="1:19" s="5" customFormat="1" ht="12.75">
      <c r="A104" s="284"/>
      <c r="B104" s="11"/>
      <c r="C104" s="287"/>
      <c r="D104" s="462"/>
      <c r="E104" s="463"/>
      <c r="F104" s="463"/>
      <c r="G104" s="463"/>
      <c r="H104" s="463"/>
      <c r="I104" s="463"/>
      <c r="J104" s="463"/>
      <c r="K104" s="11"/>
      <c r="L104" s="462"/>
      <c r="M104" s="460"/>
      <c r="N104" s="460"/>
      <c r="O104" s="460"/>
      <c r="P104" s="460"/>
      <c r="Q104" s="460"/>
      <c r="R104" s="11"/>
      <c r="S104" s="460"/>
    </row>
    <row r="105" spans="1:19" s="5" customFormat="1" ht="12.75">
      <c r="A105" s="284"/>
      <c r="B105" s="11"/>
      <c r="C105" s="287"/>
      <c r="D105" s="287"/>
      <c r="E105" s="288"/>
      <c r="F105" s="464"/>
      <c r="G105" s="464"/>
      <c r="H105" s="464"/>
      <c r="I105" s="464"/>
      <c r="J105" s="464"/>
      <c r="K105" s="12"/>
      <c r="L105" s="464"/>
      <c r="M105" s="464"/>
      <c r="N105" s="464"/>
      <c r="O105" s="464"/>
      <c r="P105" s="464"/>
      <c r="Q105" s="464"/>
      <c r="R105" s="12"/>
      <c r="S105" s="460"/>
    </row>
    <row r="106" spans="1:19" s="5" customFormat="1" ht="12.75">
      <c r="A106" s="284"/>
      <c r="B106" s="11"/>
      <c r="C106" s="287"/>
      <c r="D106" s="287"/>
      <c r="E106" s="288"/>
      <c r="F106" s="464"/>
      <c r="G106" s="464"/>
      <c r="H106" s="464"/>
      <c r="I106" s="464"/>
      <c r="J106" s="464"/>
      <c r="K106" s="12"/>
      <c r="L106" s="464"/>
      <c r="M106" s="464"/>
      <c r="N106" s="464"/>
      <c r="O106" s="464"/>
      <c r="P106" s="464"/>
      <c r="Q106" s="464"/>
      <c r="R106" s="12"/>
      <c r="S106" s="460"/>
    </row>
    <row r="107" spans="1:19" s="5" customFormat="1" ht="15">
      <c r="A107" s="290"/>
      <c r="B107" s="291"/>
      <c r="C107" s="292"/>
      <c r="D107" s="293"/>
      <c r="E107" s="29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s="5" customFormat="1" ht="12.75">
      <c r="A108" s="290"/>
      <c r="B108" s="294"/>
      <c r="C108" s="295"/>
      <c r="D108" s="296"/>
      <c r="E108" s="29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1:19" s="5" customFormat="1" ht="12.75">
      <c r="A109" s="290"/>
      <c r="B109" s="315"/>
      <c r="C109" s="272"/>
      <c r="D109" s="316"/>
      <c r="E109" s="316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:19" s="5" customFormat="1" ht="12.75">
      <c r="A110" s="290"/>
      <c r="B110" s="315"/>
      <c r="C110" s="272"/>
      <c r="D110" s="316"/>
      <c r="E110" s="316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s="5" customFormat="1" ht="12.75">
      <c r="A111" s="290"/>
      <c r="B111" s="315"/>
      <c r="C111" s="272"/>
      <c r="D111" s="316"/>
      <c r="E111" s="316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1:19" s="5" customFormat="1" ht="12.75">
      <c r="A112" s="290"/>
      <c r="B112" s="315"/>
      <c r="C112" s="272"/>
      <c r="D112" s="316"/>
      <c r="E112" s="316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 s="5" customFormat="1" ht="12.75">
      <c r="A113" s="290"/>
      <c r="B113" s="315"/>
      <c r="C113" s="272"/>
      <c r="D113" s="316"/>
      <c r="E113" s="316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 s="5" customFormat="1" ht="131.25" customHeight="1">
      <c r="A114" s="290"/>
      <c r="B114" s="315"/>
      <c r="C114" s="272"/>
      <c r="D114" s="316"/>
      <c r="E114" s="316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 s="5" customFormat="1" ht="12.75">
      <c r="A115" s="290"/>
      <c r="B115" s="315"/>
      <c r="C115" s="272"/>
      <c r="D115" s="316"/>
      <c r="E115" s="316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5" s="5" customFormat="1" ht="18.75">
      <c r="A116" s="319"/>
      <c r="B116" s="320"/>
      <c r="C116" s="320"/>
      <c r="D116" s="320"/>
      <c r="E116" s="320"/>
    </row>
    <row r="117" spans="1:19" s="5" customFormat="1" ht="12.75">
      <c r="A117" s="458"/>
      <c r="B117" s="458"/>
      <c r="C117" s="458"/>
      <c r="D117" s="458"/>
      <c r="E117" s="458"/>
      <c r="F117" s="458"/>
      <c r="G117" s="458"/>
      <c r="H117" s="458"/>
      <c r="I117" s="458"/>
      <c r="J117" s="458"/>
      <c r="K117" s="458"/>
      <c r="L117" s="9"/>
      <c r="M117" s="9"/>
      <c r="N117" s="9"/>
      <c r="O117" s="9"/>
      <c r="P117" s="9"/>
      <c r="Q117" s="9"/>
      <c r="R117" s="9"/>
      <c r="S117" s="459"/>
    </row>
    <row r="118" spans="1:19" s="5" customFormat="1" ht="18.75">
      <c r="A118" s="284"/>
      <c r="B118" s="285"/>
      <c r="C118" s="286"/>
      <c r="D118" s="287"/>
      <c r="E118" s="288"/>
      <c r="F118" s="461"/>
      <c r="G118" s="461"/>
      <c r="H118" s="461"/>
      <c r="I118" s="461"/>
      <c r="J118" s="461"/>
      <c r="K118" s="10"/>
      <c r="L118" s="461"/>
      <c r="M118" s="461"/>
      <c r="N118" s="461"/>
      <c r="O118" s="461"/>
      <c r="P118" s="461"/>
      <c r="Q118" s="461"/>
      <c r="R118" s="10"/>
      <c r="S118" s="460"/>
    </row>
    <row r="119" spans="1:19" s="5" customFormat="1" ht="12.75">
      <c r="A119" s="284"/>
      <c r="B119" s="11"/>
      <c r="C119" s="287"/>
      <c r="D119" s="462"/>
      <c r="E119" s="463"/>
      <c r="F119" s="463"/>
      <c r="G119" s="463"/>
      <c r="H119" s="463"/>
      <c r="I119" s="463"/>
      <c r="J119" s="463"/>
      <c r="K119" s="11"/>
      <c r="L119" s="462"/>
      <c r="M119" s="460"/>
      <c r="N119" s="460"/>
      <c r="O119" s="460"/>
      <c r="P119" s="460"/>
      <c r="Q119" s="460"/>
      <c r="R119" s="11"/>
      <c r="S119" s="460"/>
    </row>
    <row r="120" spans="1:19" s="5" customFormat="1" ht="12.75">
      <c r="A120" s="284"/>
      <c r="B120" s="11"/>
      <c r="C120" s="287"/>
      <c r="D120" s="287"/>
      <c r="E120" s="288"/>
      <c r="F120" s="464"/>
      <c r="G120" s="464"/>
      <c r="H120" s="464"/>
      <c r="I120" s="464"/>
      <c r="J120" s="464"/>
      <c r="K120" s="12"/>
      <c r="L120" s="464"/>
      <c r="M120" s="464"/>
      <c r="N120" s="464"/>
      <c r="O120" s="464"/>
      <c r="P120" s="464"/>
      <c r="Q120" s="464"/>
      <c r="R120" s="12"/>
      <c r="S120" s="460"/>
    </row>
    <row r="121" spans="1:19" s="5" customFormat="1" ht="12.75">
      <c r="A121" s="284"/>
      <c r="B121" s="11"/>
      <c r="C121" s="287"/>
      <c r="D121" s="287"/>
      <c r="E121" s="288"/>
      <c r="F121" s="464"/>
      <c r="G121" s="464"/>
      <c r="H121" s="464"/>
      <c r="I121" s="464"/>
      <c r="J121" s="464"/>
      <c r="K121" s="12"/>
      <c r="L121" s="464"/>
      <c r="M121" s="464"/>
      <c r="N121" s="464"/>
      <c r="O121" s="464"/>
      <c r="P121" s="464"/>
      <c r="Q121" s="464"/>
      <c r="R121" s="12"/>
      <c r="S121" s="460"/>
    </row>
    <row r="122" spans="1:19" s="5" customFormat="1" ht="15">
      <c r="A122" s="290"/>
      <c r="B122" s="291"/>
      <c r="C122" s="292"/>
      <c r="D122" s="293"/>
      <c r="E122" s="29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1:19" s="5" customFormat="1" ht="12.75">
      <c r="A123" s="290"/>
      <c r="B123" s="294"/>
      <c r="C123" s="295"/>
      <c r="D123" s="296"/>
      <c r="E123" s="29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19" s="5" customFormat="1" ht="12.75">
      <c r="A124" s="290"/>
      <c r="B124" s="315"/>
      <c r="C124" s="272"/>
      <c r="D124" s="316"/>
      <c r="E124" s="316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:19" s="5" customFormat="1" ht="12.75">
      <c r="A125" s="290"/>
      <c r="B125" s="315"/>
      <c r="C125" s="272"/>
      <c r="D125" s="316"/>
      <c r="E125" s="316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1:19" s="5" customFormat="1" ht="12.75">
      <c r="A126" s="290"/>
      <c r="B126" s="188"/>
      <c r="C126" s="169"/>
      <c r="D126" s="296"/>
      <c r="E126" s="296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1:19" s="5" customFormat="1" ht="12.75">
      <c r="A127" s="290"/>
      <c r="B127" s="188"/>
      <c r="C127" s="169"/>
      <c r="D127" s="296"/>
      <c r="E127" s="296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s="5" customFormat="1" ht="12.75">
      <c r="A128" s="290"/>
      <c r="B128" s="315"/>
      <c r="C128" s="272"/>
      <c r="D128" s="316"/>
      <c r="E128" s="316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2" s="5" customFormat="1" ht="12.75">
      <c r="A129" s="290"/>
      <c r="B129" s="289"/>
    </row>
    <row r="130" spans="1:2" s="5" customFormat="1" ht="12.75">
      <c r="A130" s="290"/>
      <c r="B130" s="289"/>
    </row>
    <row r="131" spans="1:2" s="5" customFormat="1" ht="12.75">
      <c r="A131" s="290"/>
      <c r="B131" s="289"/>
    </row>
    <row r="132" spans="1:19" s="5" customFormat="1" ht="12.75">
      <c r="A132" s="458"/>
      <c r="B132" s="458"/>
      <c r="C132" s="458"/>
      <c r="D132" s="458"/>
      <c r="E132" s="458"/>
      <c r="F132" s="458"/>
      <c r="G132" s="458"/>
      <c r="H132" s="458"/>
      <c r="I132" s="458"/>
      <c r="J132" s="458"/>
      <c r="K132" s="458"/>
      <c r="L132" s="9"/>
      <c r="M132" s="9"/>
      <c r="N132" s="9"/>
      <c r="O132" s="9"/>
      <c r="P132" s="9"/>
      <c r="Q132" s="9"/>
      <c r="R132" s="9"/>
      <c r="S132" s="459"/>
    </row>
    <row r="133" spans="1:19" s="5" customFormat="1" ht="18.75">
      <c r="A133" s="284"/>
      <c r="B133" s="285"/>
      <c r="C133" s="286"/>
      <c r="D133" s="287"/>
      <c r="E133" s="288"/>
      <c r="F133" s="461"/>
      <c r="G133" s="461"/>
      <c r="H133" s="461"/>
      <c r="I133" s="461"/>
      <c r="J133" s="461"/>
      <c r="K133" s="10"/>
      <c r="L133" s="461"/>
      <c r="M133" s="461"/>
      <c r="N133" s="461"/>
      <c r="O133" s="461"/>
      <c r="P133" s="461"/>
      <c r="Q133" s="461"/>
      <c r="R133" s="10"/>
      <c r="S133" s="460"/>
    </row>
    <row r="134" spans="1:19" s="5" customFormat="1" ht="12.75">
      <c r="A134" s="284"/>
      <c r="B134" s="11"/>
      <c r="C134" s="287"/>
      <c r="D134" s="462"/>
      <c r="E134" s="463"/>
      <c r="F134" s="463"/>
      <c r="G134" s="463"/>
      <c r="H134" s="463"/>
      <c r="I134" s="463"/>
      <c r="J134" s="463"/>
      <c r="K134" s="11"/>
      <c r="L134" s="462"/>
      <c r="M134" s="460"/>
      <c r="N134" s="460"/>
      <c r="O134" s="460"/>
      <c r="P134" s="460"/>
      <c r="Q134" s="460"/>
      <c r="R134" s="11"/>
      <c r="S134" s="460"/>
    </row>
    <row r="135" spans="1:19" s="5" customFormat="1" ht="12.75">
      <c r="A135" s="284"/>
      <c r="B135" s="11"/>
      <c r="C135" s="287"/>
      <c r="D135" s="287"/>
      <c r="E135" s="288"/>
      <c r="F135" s="464"/>
      <c r="G135" s="464"/>
      <c r="H135" s="464"/>
      <c r="I135" s="464"/>
      <c r="J135" s="464"/>
      <c r="K135" s="12"/>
      <c r="L135" s="464"/>
      <c r="M135" s="464"/>
      <c r="N135" s="464"/>
      <c r="O135" s="464"/>
      <c r="P135" s="464"/>
      <c r="Q135" s="464"/>
      <c r="R135" s="12"/>
      <c r="S135" s="460"/>
    </row>
    <row r="136" spans="1:19" s="5" customFormat="1" ht="12.75">
      <c r="A136" s="284"/>
      <c r="B136" s="11"/>
      <c r="C136" s="287"/>
      <c r="D136" s="287"/>
      <c r="E136" s="288"/>
      <c r="F136" s="464"/>
      <c r="G136" s="464"/>
      <c r="H136" s="464"/>
      <c r="I136" s="464"/>
      <c r="J136" s="464"/>
      <c r="K136" s="12"/>
      <c r="L136" s="464"/>
      <c r="M136" s="464"/>
      <c r="N136" s="464"/>
      <c r="O136" s="464"/>
      <c r="P136" s="464"/>
      <c r="Q136" s="464"/>
      <c r="R136" s="12"/>
      <c r="S136" s="460"/>
    </row>
    <row r="137" spans="1:19" s="5" customFormat="1" ht="15">
      <c r="A137" s="290"/>
      <c r="B137" s="291"/>
      <c r="C137" s="292"/>
      <c r="D137" s="293"/>
      <c r="E137" s="29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1:19" s="5" customFormat="1" ht="12.75">
      <c r="A138" s="290"/>
      <c r="B138" s="294"/>
      <c r="C138" s="295"/>
      <c r="D138" s="296"/>
      <c r="E138" s="29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1:19" s="5" customFormat="1" ht="12.75">
      <c r="A139" s="290"/>
      <c r="B139" s="315"/>
      <c r="C139" s="272"/>
      <c r="D139" s="316"/>
      <c r="E139" s="316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1:19" s="5" customFormat="1" ht="12.75">
      <c r="A140" s="290"/>
      <c r="B140" s="315"/>
      <c r="C140" s="272"/>
      <c r="D140" s="316"/>
      <c r="E140" s="316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:19" s="5" customFormat="1" ht="12.75">
      <c r="A141" s="290"/>
      <c r="B141" s="188"/>
      <c r="C141" s="169"/>
      <c r="D141" s="296"/>
      <c r="E141" s="296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1:19" s="5" customFormat="1" ht="12.75">
      <c r="A142" s="290"/>
      <c r="B142" s="188"/>
      <c r="C142" s="169"/>
      <c r="D142" s="296"/>
      <c r="E142" s="296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 s="5" customFormat="1" ht="12.75">
      <c r="A143" s="290"/>
      <c r="B143" s="315"/>
      <c r="C143" s="272"/>
      <c r="D143" s="316"/>
      <c r="E143" s="316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2" s="5" customFormat="1" ht="12.75">
      <c r="A144" s="290"/>
      <c r="B144" s="289"/>
    </row>
    <row r="145" spans="1:2" s="5" customFormat="1" ht="222" customHeight="1">
      <c r="A145" s="290"/>
      <c r="B145" s="289"/>
    </row>
    <row r="146" spans="1:2" s="5" customFormat="1" ht="12.75">
      <c r="A146" s="290"/>
      <c r="B146" s="289"/>
    </row>
    <row r="147" spans="1:5" s="5" customFormat="1" ht="18.75">
      <c r="A147" s="319"/>
      <c r="B147" s="320"/>
      <c r="C147" s="320"/>
      <c r="D147" s="320"/>
      <c r="E147" s="320"/>
    </row>
    <row r="148" spans="1:19" s="5" customFormat="1" ht="12.75">
      <c r="A148" s="458"/>
      <c r="B148" s="458"/>
      <c r="C148" s="458"/>
      <c r="D148" s="458"/>
      <c r="E148" s="458"/>
      <c r="F148" s="458"/>
      <c r="G148" s="458"/>
      <c r="H148" s="458"/>
      <c r="I148" s="458"/>
      <c r="J148" s="458"/>
      <c r="K148" s="458"/>
      <c r="L148" s="9"/>
      <c r="M148" s="9"/>
      <c r="N148" s="9"/>
      <c r="O148" s="9"/>
      <c r="P148" s="9"/>
      <c r="Q148" s="9"/>
      <c r="R148" s="9"/>
      <c r="S148" s="459"/>
    </row>
    <row r="149" spans="1:19" s="5" customFormat="1" ht="18.75">
      <c r="A149" s="284"/>
      <c r="B149" s="285"/>
      <c r="C149" s="286"/>
      <c r="D149" s="287"/>
      <c r="E149" s="288"/>
      <c r="F149" s="461"/>
      <c r="G149" s="461"/>
      <c r="H149" s="461"/>
      <c r="I149" s="461"/>
      <c r="J149" s="461"/>
      <c r="K149" s="10"/>
      <c r="L149" s="461"/>
      <c r="M149" s="461"/>
      <c r="N149" s="461"/>
      <c r="O149" s="461"/>
      <c r="P149" s="461"/>
      <c r="Q149" s="461"/>
      <c r="R149" s="10"/>
      <c r="S149" s="460"/>
    </row>
    <row r="150" spans="1:19" s="5" customFormat="1" ht="12.75">
      <c r="A150" s="284"/>
      <c r="B150" s="11"/>
      <c r="C150" s="287"/>
      <c r="D150" s="462"/>
      <c r="E150" s="463"/>
      <c r="F150" s="463"/>
      <c r="G150" s="463"/>
      <c r="H150" s="463"/>
      <c r="I150" s="463"/>
      <c r="J150" s="463"/>
      <c r="K150" s="11"/>
      <c r="L150" s="462"/>
      <c r="M150" s="460"/>
      <c r="N150" s="460"/>
      <c r="O150" s="460"/>
      <c r="P150" s="460"/>
      <c r="Q150" s="460"/>
      <c r="R150" s="11"/>
      <c r="S150" s="460"/>
    </row>
    <row r="151" spans="1:19" s="5" customFormat="1" ht="12.75">
      <c r="A151" s="284"/>
      <c r="B151" s="11"/>
      <c r="C151" s="287"/>
      <c r="D151" s="287"/>
      <c r="E151" s="288"/>
      <c r="F151" s="464"/>
      <c r="G151" s="464"/>
      <c r="H151" s="464"/>
      <c r="I151" s="464"/>
      <c r="J151" s="464"/>
      <c r="K151" s="12"/>
      <c r="L151" s="464"/>
      <c r="M151" s="464"/>
      <c r="N151" s="464"/>
      <c r="O151" s="464"/>
      <c r="P151" s="464"/>
      <c r="Q151" s="464"/>
      <c r="R151" s="12"/>
      <c r="S151" s="460"/>
    </row>
    <row r="152" spans="1:19" s="5" customFormat="1" ht="12.75">
      <c r="A152" s="284"/>
      <c r="B152" s="11"/>
      <c r="C152" s="287"/>
      <c r="D152" s="287"/>
      <c r="E152" s="288"/>
      <c r="F152" s="464"/>
      <c r="G152" s="464"/>
      <c r="H152" s="464"/>
      <c r="I152" s="464"/>
      <c r="J152" s="464"/>
      <c r="K152" s="12"/>
      <c r="L152" s="464"/>
      <c r="M152" s="464"/>
      <c r="N152" s="464"/>
      <c r="O152" s="464"/>
      <c r="P152" s="464"/>
      <c r="Q152" s="464"/>
      <c r="R152" s="12"/>
      <c r="S152" s="460"/>
    </row>
    <row r="153" spans="1:19" s="5" customFormat="1" ht="15">
      <c r="A153" s="290"/>
      <c r="B153" s="291"/>
      <c r="C153" s="292"/>
      <c r="D153" s="293"/>
      <c r="E153" s="29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1:19" s="5" customFormat="1" ht="12.75">
      <c r="A154" s="290"/>
      <c r="B154" s="294"/>
      <c r="C154" s="295"/>
      <c r="D154" s="296"/>
      <c r="E154" s="29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3"/>
      <c r="Q154" s="15"/>
      <c r="R154" s="15"/>
      <c r="S154" s="15"/>
    </row>
    <row r="155" spans="1:19" s="5" customFormat="1" ht="12.75">
      <c r="A155" s="290"/>
      <c r="B155" s="315"/>
      <c r="C155" s="272"/>
      <c r="D155" s="316"/>
      <c r="E155" s="316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1:19" s="5" customFormat="1" ht="12.75">
      <c r="A156" s="290"/>
      <c r="B156" s="188"/>
      <c r="C156" s="169"/>
      <c r="D156" s="296"/>
      <c r="E156" s="296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:19" s="5" customFormat="1" ht="12.75">
      <c r="A157" s="290"/>
      <c r="B157" s="315"/>
      <c r="C157" s="272"/>
      <c r="D157" s="316"/>
      <c r="E157" s="316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1:19" s="5" customFormat="1" ht="12.75">
      <c r="A158" s="290"/>
      <c r="B158" s="188"/>
      <c r="C158" s="169"/>
      <c r="D158" s="296"/>
      <c r="E158" s="296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1:16" s="5" customFormat="1" ht="12.75">
      <c r="A159" s="290"/>
      <c r="B159" s="289"/>
      <c r="E159" s="296"/>
      <c r="P159" s="15"/>
    </row>
    <row r="160" spans="1:5" s="5" customFormat="1" ht="12.75">
      <c r="A160" s="290"/>
      <c r="B160" s="289"/>
      <c r="E160" s="296"/>
    </row>
    <row r="161" spans="1:5" s="5" customFormat="1" ht="12.75">
      <c r="A161" s="290"/>
      <c r="B161" s="289"/>
      <c r="E161" s="296"/>
    </row>
    <row r="162" spans="1:5" s="5" customFormat="1" ht="12.75">
      <c r="A162" s="290"/>
      <c r="B162" s="289"/>
      <c r="E162" s="296"/>
    </row>
    <row r="163" spans="1:5" s="5" customFormat="1" ht="12.75">
      <c r="A163" s="290"/>
      <c r="B163" s="317"/>
      <c r="C163" s="318"/>
      <c r="D163" s="318"/>
      <c r="E163" s="316"/>
    </row>
    <row r="164" spans="1:2" s="5" customFormat="1" ht="12.75">
      <c r="A164" s="290"/>
      <c r="B164" s="289"/>
    </row>
    <row r="165" spans="1:2" s="5" customFormat="1" ht="12.75">
      <c r="A165" s="290"/>
      <c r="B165" s="289"/>
    </row>
    <row r="166" spans="1:2" s="5" customFormat="1" ht="12.75">
      <c r="A166" s="290"/>
      <c r="B166" s="289"/>
    </row>
    <row r="167" spans="1:2" s="5" customFormat="1" ht="12.75">
      <c r="A167" s="290"/>
      <c r="B167" s="289"/>
    </row>
    <row r="168" spans="1:2" s="5" customFormat="1" ht="12.75">
      <c r="A168" s="290"/>
      <c r="B168" s="289"/>
    </row>
    <row r="169" spans="1:2" s="5" customFormat="1" ht="12.75">
      <c r="A169" s="290"/>
      <c r="B169" s="289"/>
    </row>
    <row r="170" spans="1:2" s="5" customFormat="1" ht="12.75">
      <c r="A170" s="290"/>
      <c r="B170" s="289"/>
    </row>
    <row r="171" spans="1:19" s="5" customFormat="1" ht="12.75">
      <c r="A171" s="458"/>
      <c r="B171" s="458"/>
      <c r="C171" s="458"/>
      <c r="D171" s="458"/>
      <c r="E171" s="458"/>
      <c r="F171" s="458"/>
      <c r="G171" s="458"/>
      <c r="H171" s="458"/>
      <c r="I171" s="458"/>
      <c r="J171" s="458"/>
      <c r="K171" s="458"/>
      <c r="L171" s="9"/>
      <c r="M171" s="9"/>
      <c r="N171" s="9"/>
      <c r="O171" s="9"/>
      <c r="P171" s="9"/>
      <c r="Q171" s="9"/>
      <c r="R171" s="9"/>
      <c r="S171" s="459"/>
    </row>
    <row r="172" spans="1:19" s="5" customFormat="1" ht="18.75">
      <c r="A172" s="284"/>
      <c r="B172" s="285"/>
      <c r="C172" s="286"/>
      <c r="D172" s="287"/>
      <c r="E172" s="288"/>
      <c r="F172" s="461"/>
      <c r="G172" s="461"/>
      <c r="H172" s="461"/>
      <c r="I172" s="461"/>
      <c r="J172" s="461"/>
      <c r="K172" s="10"/>
      <c r="L172" s="461"/>
      <c r="M172" s="461"/>
      <c r="N172" s="461"/>
      <c r="O172" s="461"/>
      <c r="P172" s="461"/>
      <c r="Q172" s="461"/>
      <c r="R172" s="10"/>
      <c r="S172" s="460"/>
    </row>
    <row r="173" spans="1:19" s="5" customFormat="1" ht="12.75">
      <c r="A173" s="284"/>
      <c r="B173" s="11"/>
      <c r="C173" s="287"/>
      <c r="D173" s="462"/>
      <c r="E173" s="463"/>
      <c r="F173" s="463"/>
      <c r="G173" s="463"/>
      <c r="H173" s="463"/>
      <c r="I173" s="463"/>
      <c r="J173" s="463"/>
      <c r="K173" s="11"/>
      <c r="L173" s="462"/>
      <c r="M173" s="460"/>
      <c r="N173" s="460"/>
      <c r="O173" s="460"/>
      <c r="P173" s="460"/>
      <c r="Q173" s="460"/>
      <c r="R173" s="11"/>
      <c r="S173" s="460"/>
    </row>
    <row r="174" spans="1:19" s="5" customFormat="1" ht="12.75">
      <c r="A174" s="284"/>
      <c r="B174" s="11"/>
      <c r="C174" s="287"/>
      <c r="D174" s="287"/>
      <c r="E174" s="288"/>
      <c r="F174" s="464"/>
      <c r="G174" s="464"/>
      <c r="H174" s="464"/>
      <c r="I174" s="464"/>
      <c r="J174" s="464"/>
      <c r="K174" s="12"/>
      <c r="L174" s="464"/>
      <c r="M174" s="464"/>
      <c r="N174" s="464"/>
      <c r="O174" s="464"/>
      <c r="P174" s="464"/>
      <c r="Q174" s="464"/>
      <c r="R174" s="12"/>
      <c r="S174" s="460"/>
    </row>
    <row r="175" spans="1:19" s="5" customFormat="1" ht="12.75">
      <c r="A175" s="284"/>
      <c r="B175" s="11"/>
      <c r="C175" s="287"/>
      <c r="D175" s="287"/>
      <c r="E175" s="288"/>
      <c r="F175" s="464"/>
      <c r="G175" s="464"/>
      <c r="H175" s="464"/>
      <c r="I175" s="464"/>
      <c r="J175" s="464"/>
      <c r="K175" s="12"/>
      <c r="L175" s="464"/>
      <c r="M175" s="464"/>
      <c r="N175" s="464"/>
      <c r="O175" s="464"/>
      <c r="P175" s="464"/>
      <c r="Q175" s="464"/>
      <c r="R175" s="12"/>
      <c r="S175" s="460"/>
    </row>
    <row r="176" spans="1:19" s="5" customFormat="1" ht="15">
      <c r="A176" s="290"/>
      <c r="B176" s="291"/>
      <c r="C176" s="292"/>
      <c r="D176" s="293"/>
      <c r="E176" s="29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s="5" customFormat="1" ht="12.75">
      <c r="A177" s="290"/>
      <c r="B177" s="294"/>
      <c r="C177" s="295"/>
      <c r="D177" s="296"/>
      <c r="E177" s="29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3"/>
      <c r="Q177" s="15"/>
      <c r="R177" s="15"/>
      <c r="S177" s="15"/>
    </row>
    <row r="178" spans="1:19" s="5" customFormat="1" ht="12.75">
      <c r="A178" s="290"/>
      <c r="B178" s="315"/>
      <c r="C178" s="169"/>
      <c r="D178" s="296"/>
      <c r="E178" s="316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</row>
    <row r="179" spans="1:19" s="5" customFormat="1" ht="12.75">
      <c r="A179" s="290"/>
      <c r="B179" s="188"/>
      <c r="C179" s="169"/>
      <c r="D179" s="296"/>
      <c r="E179" s="296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</row>
    <row r="180" spans="1:19" s="5" customFormat="1" ht="12.75">
      <c r="A180" s="290"/>
      <c r="B180" s="315"/>
      <c r="C180" s="272"/>
      <c r="D180" s="316"/>
      <c r="E180" s="316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</row>
    <row r="181" spans="1:19" s="5" customFormat="1" ht="12.75">
      <c r="A181" s="290"/>
      <c r="B181" s="188"/>
      <c r="C181" s="169"/>
      <c r="D181" s="296"/>
      <c r="E181" s="296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</row>
    <row r="182" spans="1:16" s="5" customFormat="1" ht="12.75">
      <c r="A182" s="290"/>
      <c r="B182" s="289"/>
      <c r="E182" s="296"/>
      <c r="P182" s="15"/>
    </row>
    <row r="183" spans="1:5" s="5" customFormat="1" ht="12.75">
      <c r="A183" s="290"/>
      <c r="B183" s="289"/>
      <c r="E183" s="296"/>
    </row>
    <row r="184" spans="1:5" s="5" customFormat="1" ht="12.75">
      <c r="A184" s="290"/>
      <c r="B184" s="289"/>
      <c r="E184" s="296"/>
    </row>
    <row r="185" spans="1:5" s="5" customFormat="1" ht="12.75">
      <c r="A185" s="290"/>
      <c r="B185" s="289"/>
      <c r="E185" s="296"/>
    </row>
    <row r="186" spans="1:5" s="5" customFormat="1" ht="12.75">
      <c r="A186" s="290"/>
      <c r="B186" s="317"/>
      <c r="C186" s="318"/>
      <c r="D186" s="318"/>
      <c r="E186" s="316"/>
    </row>
    <row r="187" spans="1:2" s="5" customFormat="1" ht="12.75">
      <c r="A187" s="290"/>
      <c r="B187" s="289"/>
    </row>
    <row r="188" spans="1:2" s="5" customFormat="1" ht="12.75">
      <c r="A188" s="290"/>
      <c r="B188" s="289"/>
    </row>
    <row r="189" spans="1:5" s="5" customFormat="1" ht="18.75">
      <c r="A189" s="319"/>
      <c r="B189" s="320"/>
      <c r="C189" s="320"/>
      <c r="D189" s="320"/>
      <c r="E189" s="320"/>
    </row>
    <row r="190" spans="1:19" s="5" customFormat="1" ht="12.75">
      <c r="A190" s="458"/>
      <c r="B190" s="458"/>
      <c r="C190" s="458"/>
      <c r="D190" s="458"/>
      <c r="E190" s="458"/>
      <c r="F190" s="458"/>
      <c r="G190" s="458"/>
      <c r="H190" s="458"/>
      <c r="I190" s="458"/>
      <c r="J190" s="458"/>
      <c r="K190" s="458"/>
      <c r="L190" s="9"/>
      <c r="M190" s="9"/>
      <c r="N190" s="9"/>
      <c r="O190" s="9"/>
      <c r="P190" s="9"/>
      <c r="Q190" s="9"/>
      <c r="R190" s="9"/>
      <c r="S190" s="459"/>
    </row>
    <row r="191" spans="1:19" s="5" customFormat="1" ht="18.75">
      <c r="A191" s="284"/>
      <c r="B191" s="285"/>
      <c r="C191" s="286"/>
      <c r="D191" s="287"/>
      <c r="E191" s="288"/>
      <c r="F191" s="461"/>
      <c r="G191" s="461"/>
      <c r="H191" s="461"/>
      <c r="I191" s="461"/>
      <c r="J191" s="461"/>
      <c r="K191" s="10"/>
      <c r="L191" s="461"/>
      <c r="M191" s="461"/>
      <c r="N191" s="461"/>
      <c r="O191" s="461"/>
      <c r="P191" s="461"/>
      <c r="Q191" s="461"/>
      <c r="R191" s="10"/>
      <c r="S191" s="460"/>
    </row>
    <row r="192" spans="1:19" s="5" customFormat="1" ht="12.75">
      <c r="A192" s="284"/>
      <c r="B192" s="11"/>
      <c r="C192" s="287"/>
      <c r="D192" s="462"/>
      <c r="E192" s="463"/>
      <c r="F192" s="463"/>
      <c r="G192" s="463"/>
      <c r="H192" s="463"/>
      <c r="I192" s="463"/>
      <c r="J192" s="463"/>
      <c r="K192" s="11"/>
      <c r="L192" s="462"/>
      <c r="M192" s="460"/>
      <c r="N192" s="460"/>
      <c r="O192" s="460"/>
      <c r="P192" s="460"/>
      <c r="Q192" s="460"/>
      <c r="R192" s="11"/>
      <c r="S192" s="460"/>
    </row>
    <row r="193" spans="1:19" s="5" customFormat="1" ht="12.75">
      <c r="A193" s="284"/>
      <c r="B193" s="11"/>
      <c r="C193" s="287"/>
      <c r="D193" s="287"/>
      <c r="E193" s="288"/>
      <c r="F193" s="464"/>
      <c r="G193" s="464"/>
      <c r="H193" s="464"/>
      <c r="I193" s="464"/>
      <c r="J193" s="464"/>
      <c r="K193" s="12"/>
      <c r="L193" s="464"/>
      <c r="M193" s="464"/>
      <c r="N193" s="464"/>
      <c r="O193" s="464"/>
      <c r="P193" s="464"/>
      <c r="Q193" s="464"/>
      <c r="R193" s="12"/>
      <c r="S193" s="460"/>
    </row>
    <row r="194" spans="1:19" s="5" customFormat="1" ht="12.75">
      <c r="A194" s="284"/>
      <c r="B194" s="11"/>
      <c r="C194" s="287"/>
      <c r="D194" s="287"/>
      <c r="E194" s="288"/>
      <c r="F194" s="464"/>
      <c r="G194" s="464"/>
      <c r="H194" s="464"/>
      <c r="I194" s="464"/>
      <c r="J194" s="464"/>
      <c r="K194" s="12"/>
      <c r="L194" s="464"/>
      <c r="M194" s="464"/>
      <c r="N194" s="464"/>
      <c r="O194" s="464"/>
      <c r="P194" s="464"/>
      <c r="Q194" s="464"/>
      <c r="R194" s="12"/>
      <c r="S194" s="460"/>
    </row>
    <row r="195" spans="1:19" s="5" customFormat="1" ht="15">
      <c r="A195" s="290"/>
      <c r="B195" s="291"/>
      <c r="C195" s="292"/>
      <c r="D195" s="293"/>
      <c r="E195" s="29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</row>
    <row r="196" spans="1:19" s="5" customFormat="1" ht="12.75">
      <c r="A196" s="290"/>
      <c r="B196" s="294"/>
      <c r="C196" s="295"/>
      <c r="D196" s="296"/>
      <c r="E196" s="29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1:19" s="5" customFormat="1" ht="12.75">
      <c r="A197" s="290"/>
      <c r="B197" s="188"/>
      <c r="C197" s="169"/>
      <c r="D197" s="296"/>
      <c r="E197" s="296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19" s="5" customFormat="1" ht="12.75">
      <c r="A198" s="290"/>
      <c r="B198" s="188"/>
      <c r="C198" s="169"/>
      <c r="D198" s="296"/>
      <c r="E198" s="296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19" s="5" customFormat="1" ht="12.75">
      <c r="A199" s="290"/>
      <c r="B199" s="188"/>
      <c r="C199" s="169"/>
      <c r="D199" s="296"/>
      <c r="E199" s="296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1:19" s="5" customFormat="1" ht="12.75">
      <c r="A200" s="290"/>
      <c r="B200" s="188"/>
      <c r="C200" s="169"/>
      <c r="D200" s="296"/>
      <c r="E200" s="296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1:19" s="5" customFormat="1" ht="12.75">
      <c r="A201" s="290"/>
      <c r="B201" s="315"/>
      <c r="C201" s="169"/>
      <c r="D201" s="296"/>
      <c r="E201" s="316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</row>
    <row r="202" spans="1:19" s="5" customFormat="1" ht="12.75">
      <c r="A202" s="290"/>
      <c r="B202" s="315"/>
      <c r="C202" s="169"/>
      <c r="D202" s="296"/>
      <c r="E202" s="316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1:2" s="5" customFormat="1" ht="12.75">
      <c r="A203" s="290"/>
      <c r="B203" s="289"/>
    </row>
    <row r="204" spans="1:2" s="5" customFormat="1" ht="12.75">
      <c r="A204" s="290"/>
      <c r="B204" s="289"/>
    </row>
    <row r="205" spans="1:2" s="5" customFormat="1" ht="12.75">
      <c r="A205" s="290"/>
      <c r="B205" s="289"/>
    </row>
    <row r="206" spans="1:2" s="5" customFormat="1" ht="12.75">
      <c r="A206" s="290"/>
      <c r="B206" s="289"/>
    </row>
    <row r="207" spans="1:2" s="5" customFormat="1" ht="12.75">
      <c r="A207" s="290"/>
      <c r="B207" s="289"/>
    </row>
    <row r="208" spans="1:2" s="5" customFormat="1" ht="12.75">
      <c r="A208" s="290"/>
      <c r="B208" s="289"/>
    </row>
    <row r="209" spans="1:2" s="5" customFormat="1" ht="12.75">
      <c r="A209" s="290"/>
      <c r="B209" s="289"/>
    </row>
    <row r="210" spans="1:2" s="5" customFormat="1" ht="12.75">
      <c r="A210" s="290"/>
      <c r="B210" s="289"/>
    </row>
    <row r="211" spans="1:19" s="5" customFormat="1" ht="12.75">
      <c r="A211" s="458"/>
      <c r="B211" s="458"/>
      <c r="C211" s="458"/>
      <c r="D211" s="458"/>
      <c r="E211" s="458"/>
      <c r="F211" s="458"/>
      <c r="G211" s="458"/>
      <c r="H211" s="458"/>
      <c r="I211" s="458"/>
      <c r="J211" s="458"/>
      <c r="K211" s="458"/>
      <c r="L211" s="9"/>
      <c r="M211" s="9"/>
      <c r="N211" s="9"/>
      <c r="O211" s="9"/>
      <c r="P211" s="9"/>
      <c r="Q211" s="9"/>
      <c r="R211" s="9"/>
      <c r="S211" s="459"/>
    </row>
    <row r="212" spans="1:19" s="5" customFormat="1" ht="18.75">
      <c r="A212" s="284"/>
      <c r="B212" s="285"/>
      <c r="C212" s="286"/>
      <c r="D212" s="287"/>
      <c r="E212" s="288"/>
      <c r="F212" s="461"/>
      <c r="G212" s="461"/>
      <c r="H212" s="461"/>
      <c r="I212" s="461"/>
      <c r="J212" s="461"/>
      <c r="K212" s="10"/>
      <c r="L212" s="461"/>
      <c r="M212" s="461"/>
      <c r="N212" s="461"/>
      <c r="O212" s="461"/>
      <c r="P212" s="461"/>
      <c r="Q212" s="461"/>
      <c r="R212" s="10"/>
      <c r="S212" s="460"/>
    </row>
    <row r="213" spans="1:19" s="5" customFormat="1" ht="12.75">
      <c r="A213" s="284"/>
      <c r="B213" s="11"/>
      <c r="C213" s="287"/>
      <c r="D213" s="462"/>
      <c r="E213" s="463"/>
      <c r="F213" s="463"/>
      <c r="G213" s="463"/>
      <c r="H213" s="463"/>
      <c r="I213" s="463"/>
      <c r="J213" s="463"/>
      <c r="K213" s="11"/>
      <c r="L213" s="462"/>
      <c r="M213" s="460"/>
      <c r="N213" s="460"/>
      <c r="O213" s="460"/>
      <c r="P213" s="460"/>
      <c r="Q213" s="460"/>
      <c r="R213" s="11"/>
      <c r="S213" s="460"/>
    </row>
    <row r="214" spans="1:19" s="5" customFormat="1" ht="12.75">
      <c r="A214" s="284"/>
      <c r="B214" s="11"/>
      <c r="C214" s="287"/>
      <c r="D214" s="287"/>
      <c r="E214" s="288"/>
      <c r="F214" s="464"/>
      <c r="G214" s="464"/>
      <c r="H214" s="464"/>
      <c r="I214" s="464"/>
      <c r="J214" s="464"/>
      <c r="K214" s="12"/>
      <c r="L214" s="464"/>
      <c r="M214" s="464"/>
      <c r="N214" s="464"/>
      <c r="O214" s="464"/>
      <c r="P214" s="464"/>
      <c r="Q214" s="464"/>
      <c r="R214" s="12"/>
      <c r="S214" s="460"/>
    </row>
    <row r="215" spans="1:19" s="5" customFormat="1" ht="12.75">
      <c r="A215" s="284"/>
      <c r="B215" s="11"/>
      <c r="C215" s="287"/>
      <c r="D215" s="287"/>
      <c r="E215" s="288"/>
      <c r="F215" s="464"/>
      <c r="G215" s="464"/>
      <c r="H215" s="464"/>
      <c r="I215" s="464"/>
      <c r="J215" s="464"/>
      <c r="K215" s="12"/>
      <c r="L215" s="464"/>
      <c r="M215" s="464"/>
      <c r="N215" s="464"/>
      <c r="O215" s="464"/>
      <c r="P215" s="464"/>
      <c r="Q215" s="464"/>
      <c r="R215" s="12"/>
      <c r="S215" s="460"/>
    </row>
    <row r="216" spans="1:19" s="5" customFormat="1" ht="15">
      <c r="A216" s="290"/>
      <c r="B216" s="291"/>
      <c r="C216" s="292"/>
      <c r="D216" s="293"/>
      <c r="E216" s="29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</row>
    <row r="217" spans="1:19" s="5" customFormat="1" ht="12.75">
      <c r="A217" s="290"/>
      <c r="B217" s="294"/>
      <c r="C217" s="295"/>
      <c r="D217" s="296"/>
      <c r="E217" s="29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1:19" s="5" customFormat="1" ht="12.75">
      <c r="A218" s="290"/>
      <c r="B218" s="188"/>
      <c r="C218" s="169"/>
      <c r="D218" s="296"/>
      <c r="E218" s="296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1:19" s="5" customFormat="1" ht="12.75">
      <c r="A219" s="290"/>
      <c r="B219" s="188"/>
      <c r="C219" s="169"/>
      <c r="D219" s="296"/>
      <c r="E219" s="296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s="5" customFormat="1" ht="12.75">
      <c r="A220" s="290"/>
      <c r="B220" s="188"/>
      <c r="C220" s="169"/>
      <c r="D220" s="296"/>
      <c r="E220" s="296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</row>
    <row r="221" spans="1:19" s="5" customFormat="1" ht="12.75">
      <c r="A221" s="290"/>
      <c r="B221" s="188"/>
      <c r="C221" s="169"/>
      <c r="D221" s="296"/>
      <c r="E221" s="296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</row>
    <row r="222" spans="1:19" s="5" customFormat="1" ht="12.75">
      <c r="A222" s="290"/>
      <c r="B222" s="315"/>
      <c r="C222" s="169"/>
      <c r="D222" s="296"/>
      <c r="E222" s="316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</row>
    <row r="223" spans="1:19" s="5" customFormat="1" ht="12.75">
      <c r="A223" s="290"/>
      <c r="B223" s="315"/>
      <c r="C223" s="169"/>
      <c r="D223" s="296"/>
      <c r="E223" s="316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1:19" s="5" customFormat="1" ht="18.75">
      <c r="A224" s="319"/>
      <c r="B224" s="320"/>
      <c r="C224" s="320"/>
      <c r="D224" s="320"/>
      <c r="E224" s="320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1:19" s="5" customFormat="1" ht="12.75">
      <c r="A225" s="458"/>
      <c r="B225" s="458"/>
      <c r="C225" s="458"/>
      <c r="D225" s="458"/>
      <c r="E225" s="458"/>
      <c r="F225" s="458"/>
      <c r="G225" s="458"/>
      <c r="H225" s="458"/>
      <c r="I225" s="458"/>
      <c r="J225" s="458"/>
      <c r="K225" s="458"/>
      <c r="L225" s="9"/>
      <c r="M225" s="9"/>
      <c r="N225" s="9"/>
      <c r="O225" s="9"/>
      <c r="P225" s="9"/>
      <c r="Q225" s="9"/>
      <c r="R225" s="9"/>
      <c r="S225" s="459"/>
    </row>
    <row r="226" spans="1:19" s="5" customFormat="1" ht="18.75">
      <c r="A226" s="284"/>
      <c r="B226" s="285"/>
      <c r="C226" s="286"/>
      <c r="D226" s="287"/>
      <c r="E226" s="288"/>
      <c r="F226" s="461"/>
      <c r="G226" s="461"/>
      <c r="H226" s="461"/>
      <c r="I226" s="461"/>
      <c r="J226" s="461"/>
      <c r="K226" s="10"/>
      <c r="L226" s="461"/>
      <c r="M226" s="461"/>
      <c r="N226" s="461"/>
      <c r="O226" s="461"/>
      <c r="P226" s="461"/>
      <c r="Q226" s="461"/>
      <c r="R226" s="10"/>
      <c r="S226" s="460"/>
    </row>
    <row r="227" spans="1:19" s="5" customFormat="1" ht="12.75">
      <c r="A227" s="284"/>
      <c r="B227" s="11"/>
      <c r="C227" s="287"/>
      <c r="D227" s="462"/>
      <c r="E227" s="463"/>
      <c r="F227" s="463"/>
      <c r="G227" s="463"/>
      <c r="H227" s="463"/>
      <c r="I227" s="463"/>
      <c r="J227" s="463"/>
      <c r="K227" s="11"/>
      <c r="L227" s="462"/>
      <c r="M227" s="460"/>
      <c r="N227" s="460"/>
      <c r="O227" s="460"/>
      <c r="P227" s="460"/>
      <c r="Q227" s="460"/>
      <c r="R227" s="11"/>
      <c r="S227" s="460"/>
    </row>
    <row r="228" spans="1:19" s="5" customFormat="1" ht="12.75">
      <c r="A228" s="284"/>
      <c r="B228" s="11"/>
      <c r="C228" s="287"/>
      <c r="D228" s="287"/>
      <c r="E228" s="288"/>
      <c r="F228" s="464"/>
      <c r="G228" s="464"/>
      <c r="H228" s="464"/>
      <c r="I228" s="464"/>
      <c r="J228" s="464"/>
      <c r="K228" s="12"/>
      <c r="L228" s="464"/>
      <c r="M228" s="464"/>
      <c r="N228" s="464"/>
      <c r="O228" s="464"/>
      <c r="P228" s="464"/>
      <c r="Q228" s="464"/>
      <c r="R228" s="12"/>
      <c r="S228" s="460"/>
    </row>
    <row r="229" spans="1:19" s="5" customFormat="1" ht="12.75">
      <c r="A229" s="284"/>
      <c r="B229" s="11"/>
      <c r="C229" s="287"/>
      <c r="D229" s="287"/>
      <c r="E229" s="288"/>
      <c r="F229" s="464"/>
      <c r="G229" s="464"/>
      <c r="H229" s="464"/>
      <c r="I229" s="464"/>
      <c r="J229" s="464"/>
      <c r="K229" s="12"/>
      <c r="L229" s="464"/>
      <c r="M229" s="464"/>
      <c r="N229" s="464"/>
      <c r="O229" s="464"/>
      <c r="P229" s="464"/>
      <c r="Q229" s="464"/>
      <c r="R229" s="12"/>
      <c r="S229" s="460"/>
    </row>
    <row r="230" spans="1:19" s="5" customFormat="1" ht="15">
      <c r="A230" s="290"/>
      <c r="B230" s="291"/>
      <c r="C230" s="292"/>
      <c r="D230" s="293"/>
      <c r="E230" s="29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</row>
    <row r="231" spans="1:19" s="5" customFormat="1" ht="12.75">
      <c r="A231" s="290"/>
      <c r="B231" s="294"/>
      <c r="C231" s="295"/>
      <c r="D231" s="296"/>
      <c r="E231" s="29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1:19" s="5" customFormat="1" ht="12.75">
      <c r="A232" s="290"/>
      <c r="B232" s="315"/>
      <c r="C232" s="272"/>
      <c r="D232" s="316"/>
      <c r="E232" s="316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1:19" s="5" customFormat="1" ht="12.75">
      <c r="A233" s="290"/>
      <c r="B233" s="315"/>
      <c r="C233" s="272"/>
      <c r="D233" s="316"/>
      <c r="E233" s="316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1:19" s="5" customFormat="1" ht="12.75">
      <c r="A234" s="290"/>
      <c r="B234" s="315"/>
      <c r="C234" s="169"/>
      <c r="D234" s="296"/>
      <c r="E234" s="316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1:19" s="5" customFormat="1" ht="12.75">
      <c r="A235" s="290"/>
      <c r="B235" s="188"/>
      <c r="C235" s="169"/>
      <c r="D235" s="296"/>
      <c r="E235" s="296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</row>
    <row r="236" spans="1:19" s="5" customFormat="1" ht="12.75">
      <c r="A236" s="290"/>
      <c r="B236" s="322"/>
      <c r="C236" s="169"/>
      <c r="D236" s="296"/>
      <c r="E236" s="296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</row>
    <row r="237" spans="1:19" s="5" customFormat="1" ht="12.75">
      <c r="A237" s="290"/>
      <c r="B237" s="315"/>
      <c r="C237" s="169"/>
      <c r="D237" s="296"/>
      <c r="E237" s="316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</row>
    <row r="238" spans="1:19" s="5" customFormat="1" ht="12.75">
      <c r="A238" s="458"/>
      <c r="B238" s="458"/>
      <c r="C238" s="458"/>
      <c r="D238" s="458"/>
      <c r="E238" s="458"/>
      <c r="F238" s="458"/>
      <c r="G238" s="458"/>
      <c r="H238" s="458"/>
      <c r="I238" s="458"/>
      <c r="J238" s="458"/>
      <c r="K238" s="458"/>
      <c r="L238" s="9"/>
      <c r="M238" s="9"/>
      <c r="N238" s="9"/>
      <c r="O238" s="9"/>
      <c r="P238" s="9"/>
      <c r="Q238" s="9"/>
      <c r="R238" s="9"/>
      <c r="S238" s="459"/>
    </row>
    <row r="239" spans="1:19" s="5" customFormat="1" ht="18.75">
      <c r="A239" s="284"/>
      <c r="B239" s="285"/>
      <c r="C239" s="286"/>
      <c r="D239" s="287"/>
      <c r="E239" s="288"/>
      <c r="F239" s="461"/>
      <c r="G239" s="461"/>
      <c r="H239" s="461"/>
      <c r="I239" s="461"/>
      <c r="J239" s="461"/>
      <c r="K239" s="10"/>
      <c r="L239" s="461"/>
      <c r="M239" s="461"/>
      <c r="N239" s="461"/>
      <c r="O239" s="461"/>
      <c r="P239" s="461"/>
      <c r="Q239" s="461"/>
      <c r="R239" s="10"/>
      <c r="S239" s="460"/>
    </row>
    <row r="240" spans="1:19" s="5" customFormat="1" ht="12.75">
      <c r="A240" s="284"/>
      <c r="B240" s="11"/>
      <c r="C240" s="287"/>
      <c r="D240" s="462"/>
      <c r="E240" s="463"/>
      <c r="F240" s="463"/>
      <c r="G240" s="463"/>
      <c r="H240" s="463"/>
      <c r="I240" s="463"/>
      <c r="J240" s="463"/>
      <c r="K240" s="11"/>
      <c r="L240" s="462"/>
      <c r="M240" s="460"/>
      <c r="N240" s="460"/>
      <c r="O240" s="460"/>
      <c r="P240" s="460"/>
      <c r="Q240" s="460"/>
      <c r="R240" s="11"/>
      <c r="S240" s="460"/>
    </row>
    <row r="241" spans="1:19" s="5" customFormat="1" ht="12.75">
      <c r="A241" s="284"/>
      <c r="B241" s="11"/>
      <c r="C241" s="287"/>
      <c r="D241" s="287"/>
      <c r="E241" s="288"/>
      <c r="F241" s="464"/>
      <c r="G241" s="464"/>
      <c r="H241" s="464"/>
      <c r="I241" s="464"/>
      <c r="J241" s="464"/>
      <c r="K241" s="12"/>
      <c r="L241" s="464"/>
      <c r="M241" s="464"/>
      <c r="N241" s="464"/>
      <c r="O241" s="464"/>
      <c r="P241" s="464"/>
      <c r="Q241" s="464"/>
      <c r="R241" s="12"/>
      <c r="S241" s="460"/>
    </row>
    <row r="242" spans="1:19" s="5" customFormat="1" ht="12.75">
      <c r="A242" s="284"/>
      <c r="B242" s="11"/>
      <c r="C242" s="287"/>
      <c r="D242" s="287"/>
      <c r="E242" s="288"/>
      <c r="F242" s="464"/>
      <c r="G242" s="464"/>
      <c r="H242" s="464"/>
      <c r="I242" s="464"/>
      <c r="J242" s="464"/>
      <c r="K242" s="12"/>
      <c r="L242" s="464"/>
      <c r="M242" s="464"/>
      <c r="N242" s="464"/>
      <c r="O242" s="464"/>
      <c r="P242" s="464"/>
      <c r="Q242" s="464"/>
      <c r="R242" s="12"/>
      <c r="S242" s="460"/>
    </row>
    <row r="243" spans="1:19" s="5" customFormat="1" ht="15">
      <c r="A243" s="290"/>
      <c r="B243" s="291"/>
      <c r="C243" s="292"/>
      <c r="D243" s="293"/>
      <c r="E243" s="29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</row>
    <row r="244" spans="1:19" s="5" customFormat="1" ht="12.75">
      <c r="A244" s="290"/>
      <c r="B244" s="294"/>
      <c r="C244" s="295"/>
      <c r="D244" s="296"/>
      <c r="E244" s="29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</row>
    <row r="245" spans="1:19" s="5" customFormat="1" ht="12.75">
      <c r="A245" s="290"/>
      <c r="B245" s="315"/>
      <c r="C245" s="272"/>
      <c r="D245" s="316"/>
      <c r="E245" s="316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</row>
    <row r="246" spans="1:19" s="5" customFormat="1" ht="12.75">
      <c r="A246" s="290"/>
      <c r="B246" s="315"/>
      <c r="C246" s="272"/>
      <c r="D246" s="316"/>
      <c r="E246" s="316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</row>
    <row r="247" spans="1:19" s="5" customFormat="1" ht="12.75">
      <c r="A247" s="290"/>
      <c r="B247" s="315"/>
      <c r="C247" s="169"/>
      <c r="D247" s="296"/>
      <c r="E247" s="316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</row>
    <row r="248" spans="1:19" s="5" customFormat="1" ht="12.75">
      <c r="A248" s="290"/>
      <c r="B248" s="188"/>
      <c r="C248" s="169"/>
      <c r="D248" s="296"/>
      <c r="E248" s="296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</row>
    <row r="249" spans="1:19" s="5" customFormat="1" ht="12.75">
      <c r="A249" s="290"/>
      <c r="B249" s="322"/>
      <c r="C249" s="169"/>
      <c r="D249" s="296"/>
      <c r="E249" s="296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</row>
    <row r="250" spans="1:19" s="5" customFormat="1" ht="12.75">
      <c r="A250" s="290"/>
      <c r="B250" s="315"/>
      <c r="C250" s="169"/>
      <c r="D250" s="296"/>
      <c r="E250" s="316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</row>
    <row r="251" spans="1:5" s="5" customFormat="1" ht="18.75">
      <c r="A251" s="319"/>
      <c r="B251" s="320"/>
      <c r="C251" s="320"/>
      <c r="D251" s="320"/>
      <c r="E251" s="320"/>
    </row>
    <row r="252" spans="1:19" s="5" customFormat="1" ht="12.75">
      <c r="A252" s="458"/>
      <c r="B252" s="458"/>
      <c r="C252" s="458"/>
      <c r="D252" s="458"/>
      <c r="E252" s="458"/>
      <c r="F252" s="458"/>
      <c r="G252" s="458"/>
      <c r="H252" s="458"/>
      <c r="I252" s="458"/>
      <c r="J252" s="458"/>
      <c r="K252" s="458"/>
      <c r="L252" s="9"/>
      <c r="M252" s="9"/>
      <c r="N252" s="9"/>
      <c r="O252" s="9"/>
      <c r="P252" s="9"/>
      <c r="Q252" s="9"/>
      <c r="R252" s="9"/>
      <c r="S252" s="459"/>
    </row>
    <row r="253" spans="1:19" s="5" customFormat="1" ht="18.75">
      <c r="A253" s="284"/>
      <c r="B253" s="285"/>
      <c r="C253" s="286"/>
      <c r="D253" s="287"/>
      <c r="E253" s="288"/>
      <c r="F253" s="461"/>
      <c r="G253" s="461"/>
      <c r="H253" s="461"/>
      <c r="I253" s="461"/>
      <c r="J253" s="461"/>
      <c r="K253" s="10"/>
      <c r="L253" s="461"/>
      <c r="M253" s="461"/>
      <c r="N253" s="461"/>
      <c r="O253" s="461"/>
      <c r="P253" s="461"/>
      <c r="Q253" s="461"/>
      <c r="R253" s="10"/>
      <c r="S253" s="460"/>
    </row>
    <row r="254" spans="1:19" s="5" customFormat="1" ht="12.75">
      <c r="A254" s="284"/>
      <c r="B254" s="11"/>
      <c r="C254" s="287"/>
      <c r="D254" s="462"/>
      <c r="E254" s="463"/>
      <c r="F254" s="463"/>
      <c r="G254" s="463"/>
      <c r="H254" s="463"/>
      <c r="I254" s="463"/>
      <c r="J254" s="463"/>
      <c r="K254" s="11"/>
      <c r="L254" s="462"/>
      <c r="M254" s="460"/>
      <c r="N254" s="460"/>
      <c r="O254" s="460"/>
      <c r="P254" s="460"/>
      <c r="Q254" s="460"/>
      <c r="R254" s="11"/>
      <c r="S254" s="460"/>
    </row>
    <row r="255" spans="1:19" s="5" customFormat="1" ht="12.75">
      <c r="A255" s="284"/>
      <c r="B255" s="11"/>
      <c r="C255" s="287"/>
      <c r="D255" s="287"/>
      <c r="E255" s="288"/>
      <c r="F255" s="464"/>
      <c r="G255" s="464"/>
      <c r="H255" s="464"/>
      <c r="I255" s="464"/>
      <c r="J255" s="464"/>
      <c r="K255" s="12"/>
      <c r="L255" s="464"/>
      <c r="M255" s="464"/>
      <c r="N255" s="464"/>
      <c r="O255" s="464"/>
      <c r="P255" s="464"/>
      <c r="Q255" s="464"/>
      <c r="R255" s="12"/>
      <c r="S255" s="460"/>
    </row>
    <row r="256" spans="1:19" s="5" customFormat="1" ht="12.75">
      <c r="A256" s="284"/>
      <c r="B256" s="11"/>
      <c r="C256" s="287"/>
      <c r="D256" s="287"/>
      <c r="E256" s="288"/>
      <c r="F256" s="464"/>
      <c r="G256" s="464"/>
      <c r="H256" s="464"/>
      <c r="I256" s="464"/>
      <c r="J256" s="464"/>
      <c r="K256" s="12"/>
      <c r="L256" s="464"/>
      <c r="M256" s="464"/>
      <c r="N256" s="464"/>
      <c r="O256" s="464"/>
      <c r="P256" s="464"/>
      <c r="Q256" s="464"/>
      <c r="R256" s="12"/>
      <c r="S256" s="460"/>
    </row>
    <row r="257" spans="1:19" s="5" customFormat="1" ht="15">
      <c r="A257" s="290"/>
      <c r="B257" s="291"/>
      <c r="C257" s="292"/>
      <c r="D257" s="293"/>
      <c r="E257" s="29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</row>
    <row r="258" spans="1:19" s="5" customFormat="1" ht="12.75">
      <c r="A258" s="290"/>
      <c r="B258" s="294"/>
      <c r="C258" s="295"/>
      <c r="D258" s="296"/>
      <c r="E258" s="29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</row>
    <row r="259" spans="1:19" s="5" customFormat="1" ht="12.75">
      <c r="A259" s="323"/>
      <c r="B259" s="321"/>
      <c r="C259" s="169"/>
      <c r="D259" s="316"/>
      <c r="E259" s="316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</row>
    <row r="260" spans="1:19" s="5" customFormat="1" ht="12.75">
      <c r="A260" s="323"/>
      <c r="B260" s="321"/>
      <c r="C260" s="169"/>
      <c r="D260" s="316"/>
      <c r="E260" s="316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</row>
    <row r="261" spans="1:19" s="5" customFormat="1" ht="12.75">
      <c r="A261" s="323"/>
      <c r="B261" s="321"/>
      <c r="C261" s="169"/>
      <c r="D261" s="316"/>
      <c r="E261" s="316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</row>
    <row r="262" spans="1:19" s="5" customFormat="1" ht="12.75">
      <c r="A262" s="290"/>
      <c r="B262" s="188"/>
      <c r="C262" s="169"/>
      <c r="D262" s="296"/>
      <c r="E262" s="296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</row>
    <row r="263" spans="1:19" s="5" customFormat="1" ht="12.75">
      <c r="A263" s="290"/>
      <c r="B263" s="315"/>
      <c r="C263" s="169"/>
      <c r="D263" s="296"/>
      <c r="E263" s="316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</row>
    <row r="264" spans="1:19" s="5" customFormat="1" ht="12.75">
      <c r="A264" s="290"/>
      <c r="B264" s="315"/>
      <c r="C264" s="169"/>
      <c r="D264" s="296"/>
      <c r="E264" s="316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</row>
    <row r="265" spans="1:2" s="5" customFormat="1" ht="12.75">
      <c r="A265" s="290"/>
      <c r="B265" s="289"/>
    </row>
    <row r="266" spans="1:2" s="5" customFormat="1" ht="12.75">
      <c r="A266" s="290"/>
      <c r="B266" s="289"/>
    </row>
    <row r="267" spans="1:19" s="5" customFormat="1" ht="12.75">
      <c r="A267" s="458"/>
      <c r="B267" s="458"/>
      <c r="C267" s="458"/>
      <c r="D267" s="458"/>
      <c r="E267" s="458"/>
      <c r="F267" s="458"/>
      <c r="G267" s="458"/>
      <c r="H267" s="458"/>
      <c r="I267" s="458"/>
      <c r="J267" s="458"/>
      <c r="K267" s="458"/>
      <c r="L267" s="9"/>
      <c r="M267" s="9"/>
      <c r="N267" s="9"/>
      <c r="O267" s="9"/>
      <c r="P267" s="9"/>
      <c r="Q267" s="9"/>
      <c r="R267" s="9"/>
      <c r="S267" s="459"/>
    </row>
    <row r="268" spans="1:19" s="5" customFormat="1" ht="18.75">
      <c r="A268" s="284"/>
      <c r="B268" s="285"/>
      <c r="C268" s="286"/>
      <c r="D268" s="287"/>
      <c r="E268" s="288"/>
      <c r="F268" s="461"/>
      <c r="G268" s="461"/>
      <c r="H268" s="461"/>
      <c r="I268" s="461"/>
      <c r="J268" s="461"/>
      <c r="K268" s="10"/>
      <c r="L268" s="461"/>
      <c r="M268" s="461"/>
      <c r="N268" s="461"/>
      <c r="O268" s="461"/>
      <c r="P268" s="461"/>
      <c r="Q268" s="461"/>
      <c r="R268" s="10"/>
      <c r="S268" s="460"/>
    </row>
    <row r="269" spans="1:19" s="5" customFormat="1" ht="12.75">
      <c r="A269" s="284"/>
      <c r="B269" s="11"/>
      <c r="C269" s="287"/>
      <c r="D269" s="462"/>
      <c r="E269" s="463"/>
      <c r="F269" s="463"/>
      <c r="G269" s="463"/>
      <c r="H269" s="463"/>
      <c r="I269" s="463"/>
      <c r="J269" s="463"/>
      <c r="K269" s="11"/>
      <c r="L269" s="462"/>
      <c r="M269" s="460"/>
      <c r="N269" s="460"/>
      <c r="O269" s="460"/>
      <c r="P269" s="460"/>
      <c r="Q269" s="460"/>
      <c r="R269" s="11"/>
      <c r="S269" s="460"/>
    </row>
    <row r="270" spans="1:19" s="5" customFormat="1" ht="12.75">
      <c r="A270" s="284"/>
      <c r="B270" s="11"/>
      <c r="C270" s="287"/>
      <c r="D270" s="287"/>
      <c r="E270" s="288"/>
      <c r="F270" s="464"/>
      <c r="G270" s="464"/>
      <c r="H270" s="464"/>
      <c r="I270" s="464"/>
      <c r="J270" s="464"/>
      <c r="K270" s="12"/>
      <c r="L270" s="464"/>
      <c r="M270" s="464"/>
      <c r="N270" s="464"/>
      <c r="O270" s="464"/>
      <c r="P270" s="464"/>
      <c r="Q270" s="464"/>
      <c r="R270" s="12"/>
      <c r="S270" s="460"/>
    </row>
    <row r="271" spans="1:19" s="5" customFormat="1" ht="12.75">
      <c r="A271" s="284"/>
      <c r="B271" s="11"/>
      <c r="C271" s="287"/>
      <c r="D271" s="287"/>
      <c r="E271" s="288"/>
      <c r="F271" s="464"/>
      <c r="G271" s="464"/>
      <c r="H271" s="464"/>
      <c r="I271" s="464"/>
      <c r="J271" s="464"/>
      <c r="K271" s="12"/>
      <c r="L271" s="464"/>
      <c r="M271" s="464"/>
      <c r="N271" s="464"/>
      <c r="O271" s="464"/>
      <c r="P271" s="464"/>
      <c r="Q271" s="464"/>
      <c r="R271" s="12"/>
      <c r="S271" s="460"/>
    </row>
    <row r="272" spans="1:19" s="5" customFormat="1" ht="15">
      <c r="A272" s="290"/>
      <c r="B272" s="291"/>
      <c r="C272" s="292"/>
      <c r="D272" s="293"/>
      <c r="E272" s="29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</row>
    <row r="273" spans="1:19" s="5" customFormat="1" ht="12.75">
      <c r="A273" s="290"/>
      <c r="B273" s="294"/>
      <c r="C273" s="295"/>
      <c r="D273" s="296"/>
      <c r="E273" s="29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</row>
    <row r="274" spans="1:19" s="5" customFormat="1" ht="12.75">
      <c r="A274" s="323"/>
      <c r="B274" s="321"/>
      <c r="C274" s="169"/>
      <c r="D274" s="316"/>
      <c r="E274" s="316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</row>
    <row r="275" spans="1:19" s="5" customFormat="1" ht="12.75">
      <c r="A275" s="323"/>
      <c r="B275" s="321"/>
      <c r="C275" s="169"/>
      <c r="D275" s="316"/>
      <c r="E275" s="316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</row>
    <row r="276" spans="1:19" s="5" customFormat="1" ht="12.75">
      <c r="A276" s="323"/>
      <c r="B276" s="321"/>
      <c r="C276" s="169"/>
      <c r="D276" s="316"/>
      <c r="E276" s="316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</row>
    <row r="277" spans="1:2" s="5" customFormat="1" ht="12.75">
      <c r="A277" s="290"/>
      <c r="B277" s="289"/>
    </row>
    <row r="278" spans="1:5" s="5" customFormat="1" ht="18.75">
      <c r="A278" s="319"/>
      <c r="B278" s="320"/>
      <c r="C278" s="320"/>
      <c r="D278" s="320"/>
      <c r="E278" s="320"/>
    </row>
    <row r="279" spans="1:19" s="5" customFormat="1" ht="12.75">
      <c r="A279" s="458"/>
      <c r="B279" s="458"/>
      <c r="C279" s="458"/>
      <c r="D279" s="458"/>
      <c r="E279" s="458"/>
      <c r="F279" s="458"/>
      <c r="G279" s="458"/>
      <c r="H279" s="458"/>
      <c r="I279" s="458"/>
      <c r="J279" s="458"/>
      <c r="K279" s="458"/>
      <c r="L279" s="9"/>
      <c r="M279" s="9"/>
      <c r="N279" s="9"/>
      <c r="O279" s="9"/>
      <c r="P279" s="9"/>
      <c r="Q279" s="9"/>
      <c r="R279" s="9"/>
      <c r="S279" s="459"/>
    </row>
    <row r="280" spans="1:19" s="5" customFormat="1" ht="18.75">
      <c r="A280" s="284"/>
      <c r="B280" s="285"/>
      <c r="C280" s="286"/>
      <c r="D280" s="287"/>
      <c r="E280" s="288"/>
      <c r="F280" s="461"/>
      <c r="G280" s="461"/>
      <c r="H280" s="461"/>
      <c r="I280" s="461"/>
      <c r="J280" s="461"/>
      <c r="K280" s="10"/>
      <c r="L280" s="461"/>
      <c r="M280" s="461"/>
      <c r="N280" s="461"/>
      <c r="O280" s="461"/>
      <c r="P280" s="461"/>
      <c r="Q280" s="461"/>
      <c r="R280" s="10"/>
      <c r="S280" s="460"/>
    </row>
    <row r="281" spans="1:19" s="5" customFormat="1" ht="12.75">
      <c r="A281" s="284"/>
      <c r="B281" s="11"/>
      <c r="C281" s="287"/>
      <c r="D281" s="462"/>
      <c r="E281" s="463"/>
      <c r="F281" s="463"/>
      <c r="G281" s="463"/>
      <c r="H281" s="463"/>
      <c r="I281" s="463"/>
      <c r="J281" s="463"/>
      <c r="K281" s="11"/>
      <c r="L281" s="462"/>
      <c r="M281" s="460"/>
      <c r="N281" s="460"/>
      <c r="O281" s="460"/>
      <c r="P281" s="460"/>
      <c r="Q281" s="460"/>
      <c r="R281" s="11"/>
      <c r="S281" s="460"/>
    </row>
    <row r="282" spans="1:19" s="5" customFormat="1" ht="12.75">
      <c r="A282" s="284"/>
      <c r="B282" s="11"/>
      <c r="C282" s="287"/>
      <c r="D282" s="287"/>
      <c r="E282" s="288"/>
      <c r="F282" s="464"/>
      <c r="G282" s="464"/>
      <c r="H282" s="464"/>
      <c r="I282" s="464"/>
      <c r="J282" s="464"/>
      <c r="K282" s="12"/>
      <c r="L282" s="464"/>
      <c r="M282" s="464"/>
      <c r="N282" s="464"/>
      <c r="O282" s="464"/>
      <c r="P282" s="464"/>
      <c r="Q282" s="464"/>
      <c r="R282" s="12"/>
      <c r="S282" s="460"/>
    </row>
    <row r="283" spans="1:19" s="5" customFormat="1" ht="12.75">
      <c r="A283" s="284"/>
      <c r="B283" s="11"/>
      <c r="C283" s="287"/>
      <c r="D283" s="287"/>
      <c r="E283" s="288"/>
      <c r="F283" s="464"/>
      <c r="G283" s="464"/>
      <c r="H283" s="464"/>
      <c r="I283" s="464"/>
      <c r="J283" s="464"/>
      <c r="K283" s="12"/>
      <c r="L283" s="464"/>
      <c r="M283" s="464"/>
      <c r="N283" s="464"/>
      <c r="O283" s="464"/>
      <c r="P283" s="464"/>
      <c r="Q283" s="464"/>
      <c r="R283" s="12"/>
      <c r="S283" s="460"/>
    </row>
    <row r="284" spans="1:19" s="5" customFormat="1" ht="15">
      <c r="A284" s="290"/>
      <c r="B284" s="291"/>
      <c r="C284" s="292"/>
      <c r="D284" s="293"/>
      <c r="E284" s="29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</row>
    <row r="285" spans="1:19" s="5" customFormat="1" ht="12.75">
      <c r="A285" s="290"/>
      <c r="B285" s="294"/>
      <c r="C285" s="295"/>
      <c r="D285" s="296"/>
      <c r="E285" s="29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</row>
    <row r="286" spans="1:19" s="5" customFormat="1" ht="12.75">
      <c r="A286" s="323"/>
      <c r="B286" s="321"/>
      <c r="C286" s="169"/>
      <c r="D286" s="316"/>
      <c r="E286" s="316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</row>
    <row r="287" spans="1:19" s="5" customFormat="1" ht="12.75">
      <c r="A287" s="323"/>
      <c r="B287" s="321"/>
      <c r="C287" s="169"/>
      <c r="D287" s="316"/>
      <c r="E287" s="316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</row>
    <row r="288" spans="1:19" s="5" customFormat="1" ht="12.75">
      <c r="A288" s="323"/>
      <c r="B288" s="321"/>
      <c r="C288" s="169"/>
      <c r="D288" s="316"/>
      <c r="E288" s="316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</row>
    <row r="289" spans="1:19" s="5" customFormat="1" ht="12.75">
      <c r="A289" s="290"/>
      <c r="B289" s="188"/>
      <c r="C289" s="169"/>
      <c r="D289" s="296"/>
      <c r="E289" s="296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</row>
    <row r="290" spans="1:19" s="5" customFormat="1" ht="12.75">
      <c r="A290" s="290"/>
      <c r="B290" s="315"/>
      <c r="C290" s="169"/>
      <c r="D290" s="296"/>
      <c r="E290" s="316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</row>
    <row r="291" spans="1:19" s="5" customFormat="1" ht="12.75">
      <c r="A291" s="290"/>
      <c r="B291" s="315"/>
      <c r="C291" s="169"/>
      <c r="D291" s="296"/>
      <c r="E291" s="316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</row>
    <row r="292" spans="1:2" s="5" customFormat="1" ht="12.75">
      <c r="A292" s="290"/>
      <c r="B292" s="289"/>
    </row>
    <row r="293" spans="1:2" s="5" customFormat="1" ht="12.75">
      <c r="A293" s="290"/>
      <c r="B293" s="289"/>
    </row>
    <row r="294" spans="1:19" s="5" customFormat="1" ht="12.75">
      <c r="A294" s="458"/>
      <c r="B294" s="458"/>
      <c r="C294" s="458"/>
      <c r="D294" s="458"/>
      <c r="E294" s="458"/>
      <c r="F294" s="458"/>
      <c r="G294" s="458"/>
      <c r="H294" s="458"/>
      <c r="I294" s="458"/>
      <c r="J294" s="458"/>
      <c r="K294" s="458"/>
      <c r="L294" s="9"/>
      <c r="M294" s="9"/>
      <c r="N294" s="9"/>
      <c r="O294" s="9"/>
      <c r="P294" s="9"/>
      <c r="Q294" s="9"/>
      <c r="R294" s="9"/>
      <c r="S294" s="459"/>
    </row>
    <row r="295" spans="1:19" s="5" customFormat="1" ht="18.75">
      <c r="A295" s="284"/>
      <c r="B295" s="285"/>
      <c r="C295" s="286"/>
      <c r="D295" s="287"/>
      <c r="E295" s="288"/>
      <c r="F295" s="461"/>
      <c r="G295" s="461"/>
      <c r="H295" s="461"/>
      <c r="I295" s="461"/>
      <c r="J295" s="461"/>
      <c r="K295" s="10"/>
      <c r="L295" s="461"/>
      <c r="M295" s="461"/>
      <c r="N295" s="461"/>
      <c r="O295" s="461"/>
      <c r="P295" s="461"/>
      <c r="Q295" s="461"/>
      <c r="R295" s="10"/>
      <c r="S295" s="460"/>
    </row>
    <row r="296" spans="1:19" s="5" customFormat="1" ht="12.75">
      <c r="A296" s="284"/>
      <c r="B296" s="11"/>
      <c r="C296" s="287"/>
      <c r="D296" s="462"/>
      <c r="E296" s="463"/>
      <c r="F296" s="463"/>
      <c r="G296" s="463"/>
      <c r="H296" s="463"/>
      <c r="I296" s="463"/>
      <c r="J296" s="463"/>
      <c r="K296" s="11"/>
      <c r="L296" s="462"/>
      <c r="M296" s="460"/>
      <c r="N296" s="460"/>
      <c r="O296" s="460"/>
      <c r="P296" s="460"/>
      <c r="Q296" s="460"/>
      <c r="R296" s="11"/>
      <c r="S296" s="460"/>
    </row>
    <row r="297" spans="1:19" s="5" customFormat="1" ht="12.75">
      <c r="A297" s="284"/>
      <c r="B297" s="11"/>
      <c r="C297" s="287"/>
      <c r="D297" s="287"/>
      <c r="E297" s="288"/>
      <c r="F297" s="464"/>
      <c r="G297" s="464"/>
      <c r="H297" s="464"/>
      <c r="I297" s="464"/>
      <c r="J297" s="464"/>
      <c r="K297" s="12"/>
      <c r="L297" s="464"/>
      <c r="M297" s="464"/>
      <c r="N297" s="464"/>
      <c r="O297" s="464"/>
      <c r="P297" s="464"/>
      <c r="Q297" s="464"/>
      <c r="R297" s="12"/>
      <c r="S297" s="460"/>
    </row>
    <row r="298" spans="1:19" s="5" customFormat="1" ht="12.75">
      <c r="A298" s="284"/>
      <c r="B298" s="11"/>
      <c r="C298" s="287"/>
      <c r="D298" s="287"/>
      <c r="E298" s="288"/>
      <c r="F298" s="464"/>
      <c r="G298" s="464"/>
      <c r="H298" s="464"/>
      <c r="I298" s="464"/>
      <c r="J298" s="464"/>
      <c r="K298" s="12"/>
      <c r="L298" s="464"/>
      <c r="M298" s="464"/>
      <c r="N298" s="464"/>
      <c r="O298" s="464"/>
      <c r="P298" s="464"/>
      <c r="Q298" s="464"/>
      <c r="R298" s="12"/>
      <c r="S298" s="460"/>
    </row>
    <row r="299" spans="1:19" s="5" customFormat="1" ht="15">
      <c r="A299" s="290"/>
      <c r="B299" s="291"/>
      <c r="C299" s="292"/>
      <c r="D299" s="293"/>
      <c r="E299" s="29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</row>
    <row r="300" spans="1:19" s="5" customFormat="1" ht="12.75">
      <c r="A300" s="290"/>
      <c r="B300" s="294"/>
      <c r="C300" s="295"/>
      <c r="D300" s="296"/>
      <c r="E300" s="29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</row>
    <row r="301" spans="1:19" s="5" customFormat="1" ht="12.75">
      <c r="A301" s="323"/>
      <c r="B301" s="321"/>
      <c r="C301" s="169"/>
      <c r="D301" s="316"/>
      <c r="E301" s="316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</row>
    <row r="302" spans="1:19" s="5" customFormat="1" ht="12.75">
      <c r="A302" s="323"/>
      <c r="B302" s="321"/>
      <c r="C302" s="169"/>
      <c r="D302" s="316"/>
      <c r="E302" s="316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</row>
    <row r="303" spans="1:19" s="5" customFormat="1" ht="12.75">
      <c r="A303" s="323"/>
      <c r="B303" s="321"/>
      <c r="C303" s="169"/>
      <c r="D303" s="316"/>
      <c r="E303" s="316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</row>
    <row r="304" spans="1:19" s="5" customFormat="1" ht="12.75">
      <c r="A304" s="290"/>
      <c r="B304" s="315"/>
      <c r="C304" s="272"/>
      <c r="D304" s="316"/>
      <c r="E304" s="316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</row>
    <row r="305" spans="1:2" s="5" customFormat="1" ht="12.75">
      <c r="A305" s="290"/>
      <c r="B305" s="289"/>
    </row>
    <row r="306" spans="1:5" s="5" customFormat="1" ht="18.75">
      <c r="A306" s="319"/>
      <c r="B306" s="320"/>
      <c r="C306" s="320"/>
      <c r="D306" s="320"/>
      <c r="E306" s="320"/>
    </row>
    <row r="307" spans="1:19" s="5" customFormat="1" ht="12.75">
      <c r="A307" s="458"/>
      <c r="B307" s="458"/>
      <c r="C307" s="458"/>
      <c r="D307" s="458"/>
      <c r="E307" s="458"/>
      <c r="F307" s="458"/>
      <c r="G307" s="458"/>
      <c r="H307" s="458"/>
      <c r="I307" s="458"/>
      <c r="J307" s="458"/>
      <c r="K307" s="458"/>
      <c r="L307" s="9"/>
      <c r="M307" s="9"/>
      <c r="N307" s="9"/>
      <c r="O307" s="9"/>
      <c r="P307" s="9"/>
      <c r="Q307" s="9"/>
      <c r="R307" s="9"/>
      <c r="S307" s="459"/>
    </row>
    <row r="308" spans="1:19" s="5" customFormat="1" ht="18.75">
      <c r="A308" s="284"/>
      <c r="B308" s="285"/>
      <c r="C308" s="286"/>
      <c r="D308" s="287"/>
      <c r="E308" s="288"/>
      <c r="F308" s="461"/>
      <c r="G308" s="461"/>
      <c r="H308" s="461"/>
      <c r="I308" s="461"/>
      <c r="J308" s="461"/>
      <c r="K308" s="10"/>
      <c r="L308" s="461"/>
      <c r="M308" s="461"/>
      <c r="N308" s="461"/>
      <c r="O308" s="461"/>
      <c r="P308" s="461"/>
      <c r="Q308" s="461"/>
      <c r="R308" s="10"/>
      <c r="S308" s="460"/>
    </row>
    <row r="309" spans="1:19" s="5" customFormat="1" ht="12.75">
      <c r="A309" s="284"/>
      <c r="B309" s="11"/>
      <c r="C309" s="287"/>
      <c r="D309" s="462"/>
      <c r="E309" s="463"/>
      <c r="F309" s="463"/>
      <c r="G309" s="463"/>
      <c r="H309" s="463"/>
      <c r="I309" s="463"/>
      <c r="J309" s="463"/>
      <c r="K309" s="11"/>
      <c r="L309" s="462"/>
      <c r="M309" s="460"/>
      <c r="N309" s="460"/>
      <c r="O309" s="460"/>
      <c r="P309" s="460"/>
      <c r="Q309" s="460"/>
      <c r="R309" s="11"/>
      <c r="S309" s="460"/>
    </row>
    <row r="310" spans="1:19" s="5" customFormat="1" ht="12.75">
      <c r="A310" s="284"/>
      <c r="B310" s="11"/>
      <c r="C310" s="287"/>
      <c r="D310" s="287"/>
      <c r="E310" s="288"/>
      <c r="F310" s="464"/>
      <c r="G310" s="464"/>
      <c r="H310" s="464"/>
      <c r="I310" s="464"/>
      <c r="J310" s="464"/>
      <c r="K310" s="12"/>
      <c r="L310" s="464"/>
      <c r="M310" s="464"/>
      <c r="N310" s="464"/>
      <c r="O310" s="464"/>
      <c r="P310" s="464"/>
      <c r="Q310" s="464"/>
      <c r="R310" s="12"/>
      <c r="S310" s="460"/>
    </row>
    <row r="311" spans="1:19" s="5" customFormat="1" ht="12.75">
      <c r="A311" s="284"/>
      <c r="B311" s="11"/>
      <c r="C311" s="287"/>
      <c r="D311" s="287"/>
      <c r="E311" s="288"/>
      <c r="F311" s="464"/>
      <c r="G311" s="464"/>
      <c r="H311" s="464"/>
      <c r="I311" s="464"/>
      <c r="J311" s="464"/>
      <c r="K311" s="12"/>
      <c r="L311" s="464"/>
      <c r="M311" s="464"/>
      <c r="N311" s="464"/>
      <c r="O311" s="464"/>
      <c r="P311" s="464"/>
      <c r="Q311" s="464"/>
      <c r="R311" s="12"/>
      <c r="S311" s="460"/>
    </row>
    <row r="312" spans="1:19" s="5" customFormat="1" ht="15">
      <c r="A312" s="290"/>
      <c r="B312" s="291"/>
      <c r="C312" s="292"/>
      <c r="D312" s="293"/>
      <c r="E312" s="29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</row>
    <row r="313" spans="1:19" s="5" customFormat="1" ht="12.75">
      <c r="A313" s="290"/>
      <c r="B313" s="294"/>
      <c r="C313" s="295"/>
      <c r="D313" s="296"/>
      <c r="E313" s="29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</row>
    <row r="314" spans="1:19" s="5" customFormat="1" ht="12.75">
      <c r="A314" s="323"/>
      <c r="B314" s="321"/>
      <c r="C314" s="169"/>
      <c r="D314" s="316"/>
      <c r="E314" s="316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</row>
    <row r="315" spans="1:19" s="5" customFormat="1" ht="12.75">
      <c r="A315" s="323"/>
      <c r="B315" s="321"/>
      <c r="C315" s="169"/>
      <c r="D315" s="316"/>
      <c r="E315" s="316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</row>
    <row r="316" spans="1:19" s="5" customFormat="1" ht="12.75">
      <c r="A316" s="323"/>
      <c r="B316" s="321"/>
      <c r="C316" s="169"/>
      <c r="D316" s="316"/>
      <c r="E316" s="316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</row>
    <row r="317" spans="1:19" s="5" customFormat="1" ht="12.75">
      <c r="A317" s="290"/>
      <c r="B317" s="188"/>
      <c r="C317" s="169"/>
      <c r="D317" s="296"/>
      <c r="E317" s="296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</row>
    <row r="318" spans="1:19" s="5" customFormat="1" ht="12.75">
      <c r="A318" s="290"/>
      <c r="B318" s="315"/>
      <c r="C318" s="169"/>
      <c r="D318" s="296"/>
      <c r="E318" s="316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</row>
    <row r="319" spans="1:2" s="5" customFormat="1" ht="12.75">
      <c r="A319" s="290"/>
      <c r="B319" s="289"/>
    </row>
    <row r="320" spans="1:2" s="5" customFormat="1" ht="12.75">
      <c r="A320" s="290"/>
      <c r="B320" s="289"/>
    </row>
    <row r="321" spans="1:2" s="5" customFormat="1" ht="12.75">
      <c r="A321" s="290"/>
      <c r="B321" s="289"/>
    </row>
    <row r="322" spans="1:2" s="5" customFormat="1" ht="12.75">
      <c r="A322" s="290"/>
      <c r="B322" s="289"/>
    </row>
    <row r="323" spans="1:2" s="5" customFormat="1" ht="12.75">
      <c r="A323" s="290"/>
      <c r="B323" s="289"/>
    </row>
    <row r="324" spans="1:2" s="5" customFormat="1" ht="12.75">
      <c r="A324" s="290"/>
      <c r="B324" s="289"/>
    </row>
    <row r="325" spans="1:2" s="5" customFormat="1" ht="12.75">
      <c r="A325" s="290"/>
      <c r="B325" s="289"/>
    </row>
    <row r="326" spans="1:2" s="5" customFormat="1" ht="12.75">
      <c r="A326" s="290"/>
      <c r="B326" s="289"/>
    </row>
    <row r="327" spans="1:2" s="5" customFormat="1" ht="12.75">
      <c r="A327" s="290"/>
      <c r="B327" s="289"/>
    </row>
    <row r="328" spans="1:2" s="5" customFormat="1" ht="12.75">
      <c r="A328" s="290"/>
      <c r="B328" s="289"/>
    </row>
    <row r="329" spans="1:2" s="5" customFormat="1" ht="12.75">
      <c r="A329" s="290"/>
      <c r="B329" s="289"/>
    </row>
    <row r="330" spans="1:2" s="5" customFormat="1" ht="12.75">
      <c r="A330" s="290"/>
      <c r="B330" s="289"/>
    </row>
    <row r="331" spans="1:2" s="5" customFormat="1" ht="12.75">
      <c r="A331" s="290"/>
      <c r="B331" s="289"/>
    </row>
    <row r="332" spans="1:2" s="5" customFormat="1" ht="12.75">
      <c r="A332" s="290"/>
      <c r="B332" s="289"/>
    </row>
    <row r="333" spans="1:2" s="5" customFormat="1" ht="12.75">
      <c r="A333" s="290"/>
      <c r="B333" s="289"/>
    </row>
    <row r="334" spans="1:2" s="5" customFormat="1" ht="12.75">
      <c r="A334" s="290"/>
      <c r="B334" s="289"/>
    </row>
    <row r="335" spans="1:2" s="5" customFormat="1" ht="12.75">
      <c r="A335" s="290"/>
      <c r="B335" s="289"/>
    </row>
    <row r="336" spans="1:2" s="5" customFormat="1" ht="12.75">
      <c r="A336" s="290"/>
      <c r="B336" s="289"/>
    </row>
    <row r="337" spans="1:2" s="5" customFormat="1" ht="12.75">
      <c r="A337" s="290"/>
      <c r="B337" s="289"/>
    </row>
    <row r="338" spans="1:2" s="5" customFormat="1" ht="12.75">
      <c r="A338" s="290"/>
      <c r="B338" s="289"/>
    </row>
    <row r="339" spans="1:2" s="5" customFormat="1" ht="12.75">
      <c r="A339" s="290"/>
      <c r="B339" s="289"/>
    </row>
    <row r="340" spans="1:2" s="5" customFormat="1" ht="12.75">
      <c r="A340" s="290"/>
      <c r="B340" s="289"/>
    </row>
    <row r="341" spans="1:2" s="5" customFormat="1" ht="12.75">
      <c r="A341" s="290"/>
      <c r="B341" s="289"/>
    </row>
    <row r="342" spans="1:2" s="5" customFormat="1" ht="12.75">
      <c r="A342" s="290"/>
      <c r="B342" s="289"/>
    </row>
    <row r="343" spans="1:2" s="5" customFormat="1" ht="12.75">
      <c r="A343" s="290"/>
      <c r="B343" s="289"/>
    </row>
    <row r="344" spans="1:2" s="5" customFormat="1" ht="12.75">
      <c r="A344" s="290"/>
      <c r="B344" s="289"/>
    </row>
    <row r="345" spans="1:2" s="5" customFormat="1" ht="12.75">
      <c r="A345" s="290"/>
      <c r="B345" s="289"/>
    </row>
    <row r="346" spans="1:2" s="5" customFormat="1" ht="12.75">
      <c r="A346" s="290"/>
      <c r="B346" s="289"/>
    </row>
    <row r="347" spans="1:2" s="5" customFormat="1" ht="12.75">
      <c r="A347" s="290"/>
      <c r="B347" s="289"/>
    </row>
    <row r="348" spans="1:2" s="5" customFormat="1" ht="12.75">
      <c r="A348" s="290"/>
      <c r="B348" s="289"/>
    </row>
    <row r="349" spans="1:2" s="5" customFormat="1" ht="12.75">
      <c r="A349" s="290"/>
      <c r="B349" s="289"/>
    </row>
    <row r="350" spans="1:2" s="5" customFormat="1" ht="12.75">
      <c r="A350" s="290"/>
      <c r="B350" s="289"/>
    </row>
    <row r="351" spans="1:2" s="5" customFormat="1" ht="12.75">
      <c r="A351" s="290"/>
      <c r="B351" s="289"/>
    </row>
    <row r="352" spans="1:2" s="5" customFormat="1" ht="12.75">
      <c r="A352" s="290"/>
      <c r="B352" s="289"/>
    </row>
    <row r="353" spans="1:2" s="5" customFormat="1" ht="12.75">
      <c r="A353" s="290"/>
      <c r="B353" s="289"/>
    </row>
    <row r="354" spans="1:2" s="5" customFormat="1" ht="12.75">
      <c r="A354" s="290"/>
      <c r="B354" s="289"/>
    </row>
    <row r="355" spans="1:2" s="5" customFormat="1" ht="12.75">
      <c r="A355" s="290"/>
      <c r="B355" s="289"/>
    </row>
    <row r="356" spans="1:2" s="5" customFormat="1" ht="12.75">
      <c r="A356" s="290"/>
      <c r="B356" s="289"/>
    </row>
    <row r="357" spans="1:2" s="5" customFormat="1" ht="12.75">
      <c r="A357" s="290"/>
      <c r="B357" s="289"/>
    </row>
    <row r="358" spans="1:2" s="5" customFormat="1" ht="12.75">
      <c r="A358" s="290"/>
      <c r="B358" s="289"/>
    </row>
    <row r="359" spans="1:2" s="5" customFormat="1" ht="12.75">
      <c r="A359" s="290"/>
      <c r="B359" s="289"/>
    </row>
    <row r="360" spans="1:2" s="5" customFormat="1" ht="12.75">
      <c r="A360" s="290"/>
      <c r="B360" s="289"/>
    </row>
    <row r="361" spans="1:2" s="5" customFormat="1" ht="12.75">
      <c r="A361" s="290"/>
      <c r="B361" s="289"/>
    </row>
    <row r="362" spans="1:2" s="5" customFormat="1" ht="12.75">
      <c r="A362" s="290"/>
      <c r="B362" s="289"/>
    </row>
    <row r="363" spans="1:2" s="5" customFormat="1" ht="12.75">
      <c r="A363" s="290"/>
      <c r="B363" s="289"/>
    </row>
    <row r="364" spans="1:2" s="5" customFormat="1" ht="12.75">
      <c r="A364" s="290"/>
      <c r="B364" s="289"/>
    </row>
    <row r="365" spans="1:2" s="5" customFormat="1" ht="12.75">
      <c r="A365" s="290"/>
      <c r="B365" s="289"/>
    </row>
    <row r="366" spans="1:2" s="5" customFormat="1" ht="12.75">
      <c r="A366" s="290"/>
      <c r="B366" s="289"/>
    </row>
    <row r="367" spans="1:2" s="5" customFormat="1" ht="12.75">
      <c r="A367" s="290"/>
      <c r="B367" s="289"/>
    </row>
    <row r="368" spans="1:2" s="5" customFormat="1" ht="12.75">
      <c r="A368" s="290"/>
      <c r="B368" s="289"/>
    </row>
    <row r="369" spans="1:2" s="5" customFormat="1" ht="12.75">
      <c r="A369" s="290"/>
      <c r="B369" s="289"/>
    </row>
    <row r="370" spans="1:2" s="5" customFormat="1" ht="12.75">
      <c r="A370" s="290"/>
      <c r="B370" s="289"/>
    </row>
    <row r="371" spans="1:2" s="5" customFormat="1" ht="12.75">
      <c r="A371" s="290"/>
      <c r="B371" s="289"/>
    </row>
    <row r="372" spans="1:2" s="5" customFormat="1" ht="12.75">
      <c r="A372" s="290"/>
      <c r="B372" s="289"/>
    </row>
    <row r="373" spans="1:2" s="5" customFormat="1" ht="12.75">
      <c r="A373" s="290"/>
      <c r="B373" s="289"/>
    </row>
    <row r="374" spans="1:2" s="5" customFormat="1" ht="12.75">
      <c r="A374" s="290"/>
      <c r="B374" s="289"/>
    </row>
    <row r="375" spans="1:2" s="5" customFormat="1" ht="12.75">
      <c r="A375" s="290"/>
      <c r="B375" s="289"/>
    </row>
    <row r="376" spans="1:2" s="5" customFormat="1" ht="12.75">
      <c r="A376" s="290"/>
      <c r="B376" s="289"/>
    </row>
    <row r="377" spans="1:2" s="5" customFormat="1" ht="12.75">
      <c r="A377" s="290"/>
      <c r="B377" s="289"/>
    </row>
    <row r="378" spans="1:2" s="5" customFormat="1" ht="12.75">
      <c r="A378" s="290"/>
      <c r="B378" s="289"/>
    </row>
    <row r="379" spans="1:2" s="5" customFormat="1" ht="12.75">
      <c r="A379" s="290"/>
      <c r="B379" s="289"/>
    </row>
    <row r="380" spans="1:2" s="5" customFormat="1" ht="12.75">
      <c r="A380" s="290"/>
      <c r="B380" s="289"/>
    </row>
    <row r="381" spans="1:2" s="5" customFormat="1" ht="12.75">
      <c r="A381" s="290"/>
      <c r="B381" s="289"/>
    </row>
    <row r="382" spans="1:2" s="5" customFormat="1" ht="12.75">
      <c r="A382" s="290"/>
      <c r="B382" s="289"/>
    </row>
    <row r="383" spans="1:2" s="5" customFormat="1" ht="12.75">
      <c r="A383" s="290"/>
      <c r="B383" s="289"/>
    </row>
    <row r="384" spans="1:2" s="5" customFormat="1" ht="12.75">
      <c r="A384" s="290"/>
      <c r="B384" s="289"/>
    </row>
    <row r="385" spans="1:2" s="5" customFormat="1" ht="12.75">
      <c r="A385" s="290"/>
      <c r="B385" s="289"/>
    </row>
    <row r="386" spans="1:2" s="5" customFormat="1" ht="12.75">
      <c r="A386" s="290"/>
      <c r="B386" s="289"/>
    </row>
    <row r="387" spans="1:2" s="5" customFormat="1" ht="12.75">
      <c r="A387" s="290"/>
      <c r="B387" s="289"/>
    </row>
    <row r="388" spans="1:2" s="5" customFormat="1" ht="12.75">
      <c r="A388" s="290"/>
      <c r="B388" s="289"/>
    </row>
    <row r="389" spans="1:2" s="5" customFormat="1" ht="12.75">
      <c r="A389" s="290"/>
      <c r="B389" s="289"/>
    </row>
    <row r="390" spans="1:2" s="5" customFormat="1" ht="12.75">
      <c r="A390" s="290"/>
      <c r="B390" s="289"/>
    </row>
    <row r="391" spans="1:2" s="5" customFormat="1" ht="12.75">
      <c r="A391" s="290"/>
      <c r="B391" s="289"/>
    </row>
    <row r="392" spans="1:2" s="5" customFormat="1" ht="12.75">
      <c r="A392" s="290"/>
      <c r="B392" s="289"/>
    </row>
    <row r="393" spans="1:2" s="5" customFormat="1" ht="12.75">
      <c r="A393" s="290"/>
      <c r="B393" s="289"/>
    </row>
    <row r="394" spans="1:2" s="5" customFormat="1" ht="12.75">
      <c r="A394" s="290"/>
      <c r="B394" s="289"/>
    </row>
    <row r="395" spans="1:2" s="5" customFormat="1" ht="12.75">
      <c r="A395" s="290"/>
      <c r="B395" s="289"/>
    </row>
    <row r="396" spans="1:2" s="5" customFormat="1" ht="12.75">
      <c r="A396" s="290"/>
      <c r="B396" s="289"/>
    </row>
    <row r="397" spans="1:2" s="5" customFormat="1" ht="12.75">
      <c r="A397" s="290"/>
      <c r="B397" s="289"/>
    </row>
    <row r="398" spans="1:2" s="5" customFormat="1" ht="12.75">
      <c r="A398" s="290"/>
      <c r="B398" s="289"/>
    </row>
    <row r="399" spans="1:2" s="5" customFormat="1" ht="12.75">
      <c r="A399" s="290"/>
      <c r="B399" s="289"/>
    </row>
    <row r="400" spans="1:2" s="5" customFormat="1" ht="12.75">
      <c r="A400" s="290"/>
      <c r="B400" s="289"/>
    </row>
    <row r="401" spans="1:2" s="5" customFormat="1" ht="12.75">
      <c r="A401" s="290"/>
      <c r="B401" s="289"/>
    </row>
    <row r="402" spans="1:2" s="5" customFormat="1" ht="12.75">
      <c r="A402" s="290"/>
      <c r="B402" s="289"/>
    </row>
    <row r="403" spans="1:2" s="5" customFormat="1" ht="12.75">
      <c r="A403" s="290"/>
      <c r="B403" s="289"/>
    </row>
    <row r="404" spans="1:2" s="5" customFormat="1" ht="12.75">
      <c r="A404" s="290"/>
      <c r="B404" s="289"/>
    </row>
    <row r="405" spans="1:2" s="5" customFormat="1" ht="12.75">
      <c r="A405" s="290"/>
      <c r="B405" s="289"/>
    </row>
    <row r="406" spans="1:2" s="5" customFormat="1" ht="12.75">
      <c r="A406" s="290"/>
      <c r="B406" s="289"/>
    </row>
    <row r="407" spans="1:2" s="5" customFormat="1" ht="12.75">
      <c r="A407" s="290"/>
      <c r="B407" s="289"/>
    </row>
    <row r="408" spans="1:2" s="5" customFormat="1" ht="12.75">
      <c r="A408" s="290"/>
      <c r="B408" s="289"/>
    </row>
    <row r="409" spans="1:2" s="5" customFormat="1" ht="12.75">
      <c r="A409" s="290"/>
      <c r="B409" s="289"/>
    </row>
    <row r="410" spans="1:2" s="5" customFormat="1" ht="12.75">
      <c r="A410" s="290"/>
      <c r="B410" s="289"/>
    </row>
    <row r="411" spans="1:2" s="5" customFormat="1" ht="12.75">
      <c r="A411" s="290"/>
      <c r="B411" s="289"/>
    </row>
    <row r="412" spans="1:2" s="5" customFormat="1" ht="12.75">
      <c r="A412" s="290"/>
      <c r="B412" s="289"/>
    </row>
    <row r="413" spans="1:2" s="5" customFormat="1" ht="12.75">
      <c r="A413" s="290"/>
      <c r="B413" s="289"/>
    </row>
    <row r="414" spans="1:2" s="5" customFormat="1" ht="12.75">
      <c r="A414" s="290"/>
      <c r="B414" s="289"/>
    </row>
    <row r="415" spans="1:2" s="5" customFormat="1" ht="12.75">
      <c r="A415" s="290"/>
      <c r="B415" s="289"/>
    </row>
    <row r="416" spans="1:2" s="5" customFormat="1" ht="12.75">
      <c r="A416" s="290"/>
      <c r="B416" s="289"/>
    </row>
    <row r="417" spans="1:2" s="5" customFormat="1" ht="12.75">
      <c r="A417" s="290"/>
      <c r="B417" s="289"/>
    </row>
    <row r="418" spans="1:2" s="5" customFormat="1" ht="12.75">
      <c r="A418" s="290"/>
      <c r="B418" s="289"/>
    </row>
    <row r="419" spans="1:2" s="5" customFormat="1" ht="12.75">
      <c r="A419" s="290"/>
      <c r="B419" s="289"/>
    </row>
    <row r="420" spans="1:2" s="5" customFormat="1" ht="12.75">
      <c r="A420" s="290"/>
      <c r="B420" s="289"/>
    </row>
    <row r="421" spans="1:2" s="5" customFormat="1" ht="12.75">
      <c r="A421" s="290"/>
      <c r="B421" s="289"/>
    </row>
    <row r="422" spans="1:2" s="5" customFormat="1" ht="12.75">
      <c r="A422" s="290"/>
      <c r="B422" s="289"/>
    </row>
    <row r="423" spans="1:2" s="5" customFormat="1" ht="12.75">
      <c r="A423" s="290"/>
      <c r="B423" s="289"/>
    </row>
    <row r="424" spans="1:2" s="5" customFormat="1" ht="12.75">
      <c r="A424" s="290"/>
      <c r="B424" s="289"/>
    </row>
    <row r="425" spans="1:2" s="5" customFormat="1" ht="12.75">
      <c r="A425" s="290"/>
      <c r="B425" s="289"/>
    </row>
    <row r="426" spans="1:2" s="5" customFormat="1" ht="12.75">
      <c r="A426" s="290"/>
      <c r="B426" s="289"/>
    </row>
    <row r="427" spans="1:2" s="5" customFormat="1" ht="12.75">
      <c r="A427" s="290"/>
      <c r="B427" s="289"/>
    </row>
    <row r="428" spans="1:2" s="5" customFormat="1" ht="12.75">
      <c r="A428" s="290"/>
      <c r="B428" s="289"/>
    </row>
    <row r="429" spans="1:2" s="5" customFormat="1" ht="12.75">
      <c r="A429" s="290"/>
      <c r="B429" s="289"/>
    </row>
    <row r="430" spans="1:2" s="5" customFormat="1" ht="12.75">
      <c r="A430" s="290"/>
      <c r="B430" s="289"/>
    </row>
    <row r="431" spans="1:2" s="5" customFormat="1" ht="12.75">
      <c r="A431" s="290"/>
      <c r="B431" s="289"/>
    </row>
    <row r="432" spans="1:2" s="5" customFormat="1" ht="12.75">
      <c r="A432" s="290"/>
      <c r="B432" s="289"/>
    </row>
    <row r="433" spans="1:2" s="5" customFormat="1" ht="12.75">
      <c r="A433" s="290"/>
      <c r="B433" s="289"/>
    </row>
    <row r="434" spans="1:2" s="5" customFormat="1" ht="12.75">
      <c r="A434" s="290"/>
      <c r="B434" s="289"/>
    </row>
    <row r="435" spans="1:2" s="5" customFormat="1" ht="12.75">
      <c r="A435" s="290"/>
      <c r="B435" s="289"/>
    </row>
    <row r="436" spans="1:2" s="5" customFormat="1" ht="12.75">
      <c r="A436" s="290"/>
      <c r="B436" s="289"/>
    </row>
    <row r="437" spans="1:2" s="5" customFormat="1" ht="12.75">
      <c r="A437" s="290"/>
      <c r="B437" s="289"/>
    </row>
    <row r="438" spans="1:2" s="5" customFormat="1" ht="12.75">
      <c r="A438" s="290"/>
      <c r="B438" s="289"/>
    </row>
    <row r="439" spans="1:2" s="5" customFormat="1" ht="12.75">
      <c r="A439" s="290"/>
      <c r="B439" s="289"/>
    </row>
    <row r="440" spans="1:2" s="5" customFormat="1" ht="12.75">
      <c r="A440" s="290"/>
      <c r="B440" s="289"/>
    </row>
    <row r="441" spans="1:2" s="5" customFormat="1" ht="12.75">
      <c r="A441" s="290"/>
      <c r="B441" s="289"/>
    </row>
    <row r="442" spans="1:2" s="5" customFormat="1" ht="12.75">
      <c r="A442" s="290"/>
      <c r="B442" s="289"/>
    </row>
    <row r="443" spans="1:2" s="5" customFormat="1" ht="12.75">
      <c r="A443" s="290"/>
      <c r="B443" s="289"/>
    </row>
    <row r="444" spans="1:2" s="5" customFormat="1" ht="12.75">
      <c r="A444" s="290"/>
      <c r="B444" s="289"/>
    </row>
    <row r="445" spans="1:2" s="5" customFormat="1" ht="12.75">
      <c r="A445" s="290"/>
      <c r="B445" s="289"/>
    </row>
    <row r="446" spans="1:2" s="5" customFormat="1" ht="12.75">
      <c r="A446" s="290"/>
      <c r="B446" s="289"/>
    </row>
    <row r="447" spans="1:2" s="5" customFormat="1" ht="12.75">
      <c r="A447" s="290"/>
      <c r="B447" s="289"/>
    </row>
    <row r="448" spans="1:2" s="5" customFormat="1" ht="12.75">
      <c r="A448" s="290"/>
      <c r="B448" s="289"/>
    </row>
    <row r="449" spans="1:2" s="5" customFormat="1" ht="12.75">
      <c r="A449" s="290"/>
      <c r="B449" s="289"/>
    </row>
    <row r="450" spans="1:2" s="5" customFormat="1" ht="12.75">
      <c r="A450" s="290"/>
      <c r="B450" s="289"/>
    </row>
    <row r="451" spans="1:2" s="5" customFormat="1" ht="12.75">
      <c r="A451" s="290"/>
      <c r="B451" s="289"/>
    </row>
    <row r="452" spans="1:2" s="5" customFormat="1" ht="12.75">
      <c r="A452" s="290"/>
      <c r="B452" s="289"/>
    </row>
    <row r="453" spans="1:2" s="5" customFormat="1" ht="12.75">
      <c r="A453" s="290"/>
      <c r="B453" s="289"/>
    </row>
    <row r="454" spans="1:2" s="5" customFormat="1" ht="12.75">
      <c r="A454" s="290"/>
      <c r="B454" s="289"/>
    </row>
  </sheetData>
  <sheetProtection/>
  <mergeCells count="340">
    <mergeCell ref="O25:O26"/>
    <mergeCell ref="P25:P26"/>
    <mergeCell ref="Q25:Q26"/>
    <mergeCell ref="J25:J26"/>
    <mergeCell ref="L25:L26"/>
    <mergeCell ref="M25:M26"/>
    <mergeCell ref="N25:N26"/>
    <mergeCell ref="A22:K22"/>
    <mergeCell ref="S22:S26"/>
    <mergeCell ref="F23:J23"/>
    <mergeCell ref="L23:Q23"/>
    <mergeCell ref="D24:J24"/>
    <mergeCell ref="L24:Q24"/>
    <mergeCell ref="F25:F26"/>
    <mergeCell ref="G25:G26"/>
    <mergeCell ref="H25:H26"/>
    <mergeCell ref="I25:I26"/>
    <mergeCell ref="H310:H311"/>
    <mergeCell ref="I310:I311"/>
    <mergeCell ref="O310:O311"/>
    <mergeCell ref="P310:P311"/>
    <mergeCell ref="Q310:Q311"/>
    <mergeCell ref="J310:J311"/>
    <mergeCell ref="L310:L311"/>
    <mergeCell ref="M310:M311"/>
    <mergeCell ref="N310:N311"/>
    <mergeCell ref="P297:P298"/>
    <mergeCell ref="Q297:Q298"/>
    <mergeCell ref="A307:K307"/>
    <mergeCell ref="S307:S311"/>
    <mergeCell ref="F308:J308"/>
    <mergeCell ref="L308:Q308"/>
    <mergeCell ref="D309:J309"/>
    <mergeCell ref="L309:Q309"/>
    <mergeCell ref="F310:F311"/>
    <mergeCell ref="G310:G311"/>
    <mergeCell ref="I297:I298"/>
    <mergeCell ref="J297:J298"/>
    <mergeCell ref="L297:L298"/>
    <mergeCell ref="M297:M298"/>
    <mergeCell ref="Q282:Q283"/>
    <mergeCell ref="A294:K294"/>
    <mergeCell ref="J282:J283"/>
    <mergeCell ref="L282:L283"/>
    <mergeCell ref="M282:M283"/>
    <mergeCell ref="N282:N283"/>
    <mergeCell ref="O282:O283"/>
    <mergeCell ref="P282:P283"/>
    <mergeCell ref="S294:S298"/>
    <mergeCell ref="F295:J295"/>
    <mergeCell ref="L295:Q295"/>
    <mergeCell ref="D296:J296"/>
    <mergeCell ref="L296:Q296"/>
    <mergeCell ref="F297:F298"/>
    <mergeCell ref="G297:G298"/>
    <mergeCell ref="H297:H298"/>
    <mergeCell ref="N297:N298"/>
    <mergeCell ref="O297:O298"/>
    <mergeCell ref="A279:K279"/>
    <mergeCell ref="S279:S283"/>
    <mergeCell ref="F280:J280"/>
    <mergeCell ref="L280:Q280"/>
    <mergeCell ref="D281:J281"/>
    <mergeCell ref="L281:Q281"/>
    <mergeCell ref="F282:F283"/>
    <mergeCell ref="G282:G283"/>
    <mergeCell ref="H282:H283"/>
    <mergeCell ref="I282:I283"/>
    <mergeCell ref="L270:L271"/>
    <mergeCell ref="M270:M271"/>
    <mergeCell ref="N270:N271"/>
    <mergeCell ref="O270:O271"/>
    <mergeCell ref="P270:P271"/>
    <mergeCell ref="Q270:Q271"/>
    <mergeCell ref="S267:S271"/>
    <mergeCell ref="F268:J268"/>
    <mergeCell ref="L268:Q268"/>
    <mergeCell ref="D269:J269"/>
    <mergeCell ref="L269:Q269"/>
    <mergeCell ref="F270:F271"/>
    <mergeCell ref="G270:G271"/>
    <mergeCell ref="H270:H271"/>
    <mergeCell ref="I270:I271"/>
    <mergeCell ref="J270:J271"/>
    <mergeCell ref="H255:H256"/>
    <mergeCell ref="I255:I256"/>
    <mergeCell ref="O255:O256"/>
    <mergeCell ref="P255:P256"/>
    <mergeCell ref="Q255:Q256"/>
    <mergeCell ref="A267:K267"/>
    <mergeCell ref="J255:J256"/>
    <mergeCell ref="L255:L256"/>
    <mergeCell ref="M255:M256"/>
    <mergeCell ref="N255:N256"/>
    <mergeCell ref="P241:P242"/>
    <mergeCell ref="Q241:Q242"/>
    <mergeCell ref="A252:K252"/>
    <mergeCell ref="S252:S256"/>
    <mergeCell ref="F253:J253"/>
    <mergeCell ref="L253:Q253"/>
    <mergeCell ref="D254:J254"/>
    <mergeCell ref="L254:Q254"/>
    <mergeCell ref="F255:F256"/>
    <mergeCell ref="G255:G256"/>
    <mergeCell ref="I241:I242"/>
    <mergeCell ref="J241:J242"/>
    <mergeCell ref="L241:L242"/>
    <mergeCell ref="M241:M242"/>
    <mergeCell ref="Q228:Q229"/>
    <mergeCell ref="A238:K238"/>
    <mergeCell ref="J228:J229"/>
    <mergeCell ref="L228:L229"/>
    <mergeCell ref="M228:M229"/>
    <mergeCell ref="N228:N229"/>
    <mergeCell ref="O228:O229"/>
    <mergeCell ref="P228:P229"/>
    <mergeCell ref="S238:S242"/>
    <mergeCell ref="F239:J239"/>
    <mergeCell ref="L239:Q239"/>
    <mergeCell ref="D240:J240"/>
    <mergeCell ref="L240:Q240"/>
    <mergeCell ref="F241:F242"/>
    <mergeCell ref="G241:G242"/>
    <mergeCell ref="H241:H242"/>
    <mergeCell ref="N241:N242"/>
    <mergeCell ref="O241:O242"/>
    <mergeCell ref="A225:K225"/>
    <mergeCell ref="S225:S229"/>
    <mergeCell ref="F226:J226"/>
    <mergeCell ref="L226:Q226"/>
    <mergeCell ref="D227:J227"/>
    <mergeCell ref="L227:Q227"/>
    <mergeCell ref="F228:F229"/>
    <mergeCell ref="G228:G229"/>
    <mergeCell ref="H228:H229"/>
    <mergeCell ref="I228:I229"/>
    <mergeCell ref="L214:L215"/>
    <mergeCell ref="M214:M215"/>
    <mergeCell ref="N214:N215"/>
    <mergeCell ref="O214:O215"/>
    <mergeCell ref="P214:P215"/>
    <mergeCell ref="Q214:Q215"/>
    <mergeCell ref="S211:S215"/>
    <mergeCell ref="F212:J212"/>
    <mergeCell ref="L212:Q212"/>
    <mergeCell ref="D213:J213"/>
    <mergeCell ref="L213:Q213"/>
    <mergeCell ref="F214:F215"/>
    <mergeCell ref="G214:G215"/>
    <mergeCell ref="H214:H215"/>
    <mergeCell ref="I214:I215"/>
    <mergeCell ref="J214:J215"/>
    <mergeCell ref="H193:H194"/>
    <mergeCell ref="I193:I194"/>
    <mergeCell ref="O193:O194"/>
    <mergeCell ref="P193:P194"/>
    <mergeCell ref="Q193:Q194"/>
    <mergeCell ref="A211:K211"/>
    <mergeCell ref="J193:J194"/>
    <mergeCell ref="L193:L194"/>
    <mergeCell ref="M193:M194"/>
    <mergeCell ref="N193:N194"/>
    <mergeCell ref="P174:P175"/>
    <mergeCell ref="Q174:Q175"/>
    <mergeCell ref="A190:K190"/>
    <mergeCell ref="S190:S194"/>
    <mergeCell ref="F191:J191"/>
    <mergeCell ref="L191:Q191"/>
    <mergeCell ref="D192:J192"/>
    <mergeCell ref="L192:Q192"/>
    <mergeCell ref="F193:F194"/>
    <mergeCell ref="G193:G194"/>
    <mergeCell ref="I174:I175"/>
    <mergeCell ref="J174:J175"/>
    <mergeCell ref="L174:L175"/>
    <mergeCell ref="M174:M175"/>
    <mergeCell ref="Q151:Q152"/>
    <mergeCell ref="A171:K171"/>
    <mergeCell ref="J151:J152"/>
    <mergeCell ref="L151:L152"/>
    <mergeCell ref="M151:M152"/>
    <mergeCell ref="N151:N152"/>
    <mergeCell ref="O151:O152"/>
    <mergeCell ref="P151:P152"/>
    <mergeCell ref="S171:S175"/>
    <mergeCell ref="F172:J172"/>
    <mergeCell ref="L172:Q172"/>
    <mergeCell ref="D173:J173"/>
    <mergeCell ref="L173:Q173"/>
    <mergeCell ref="F174:F175"/>
    <mergeCell ref="G174:G175"/>
    <mergeCell ref="H174:H175"/>
    <mergeCell ref="N174:N175"/>
    <mergeCell ref="O174:O175"/>
    <mergeCell ref="A148:K148"/>
    <mergeCell ref="S148:S152"/>
    <mergeCell ref="F149:J149"/>
    <mergeCell ref="L149:Q149"/>
    <mergeCell ref="D150:J150"/>
    <mergeCell ref="L150:Q150"/>
    <mergeCell ref="F151:F152"/>
    <mergeCell ref="G151:G152"/>
    <mergeCell ref="H151:H152"/>
    <mergeCell ref="I151:I152"/>
    <mergeCell ref="L135:L136"/>
    <mergeCell ref="M135:M136"/>
    <mergeCell ref="N135:N136"/>
    <mergeCell ref="O135:O136"/>
    <mergeCell ref="P135:P136"/>
    <mergeCell ref="Q135:Q136"/>
    <mergeCell ref="S132:S136"/>
    <mergeCell ref="F133:J133"/>
    <mergeCell ref="L133:Q133"/>
    <mergeCell ref="D134:J134"/>
    <mergeCell ref="L134:Q134"/>
    <mergeCell ref="F135:F136"/>
    <mergeCell ref="G135:G136"/>
    <mergeCell ref="H135:H136"/>
    <mergeCell ref="I135:I136"/>
    <mergeCell ref="J135:J136"/>
    <mergeCell ref="H120:H121"/>
    <mergeCell ref="I120:I121"/>
    <mergeCell ref="Q120:Q121"/>
    <mergeCell ref="A132:K132"/>
    <mergeCell ref="J120:J121"/>
    <mergeCell ref="L120:L121"/>
    <mergeCell ref="M120:M121"/>
    <mergeCell ref="N120:N121"/>
    <mergeCell ref="A117:K117"/>
    <mergeCell ref="S117:S121"/>
    <mergeCell ref="F118:J118"/>
    <mergeCell ref="L118:Q118"/>
    <mergeCell ref="D119:J119"/>
    <mergeCell ref="L119:Q119"/>
    <mergeCell ref="F120:F121"/>
    <mergeCell ref="G120:G121"/>
    <mergeCell ref="O120:O121"/>
    <mergeCell ref="P120:P121"/>
    <mergeCell ref="F105:F106"/>
    <mergeCell ref="G105:G106"/>
    <mergeCell ref="H105:H106"/>
    <mergeCell ref="O90:O91"/>
    <mergeCell ref="I105:I106"/>
    <mergeCell ref="J105:J106"/>
    <mergeCell ref="L105:L106"/>
    <mergeCell ref="M105:M106"/>
    <mergeCell ref="A102:K102"/>
    <mergeCell ref="J90:J91"/>
    <mergeCell ref="F103:J103"/>
    <mergeCell ref="L103:Q103"/>
    <mergeCell ref="D104:J104"/>
    <mergeCell ref="L104:Q104"/>
    <mergeCell ref="N105:N106"/>
    <mergeCell ref="O105:O106"/>
    <mergeCell ref="S87:S91"/>
    <mergeCell ref="Q90:Q91"/>
    <mergeCell ref="S102:S106"/>
    <mergeCell ref="P90:P91"/>
    <mergeCell ref="P105:P106"/>
    <mergeCell ref="Q105:Q106"/>
    <mergeCell ref="H90:H91"/>
    <mergeCell ref="I90:I91"/>
    <mergeCell ref="F88:J88"/>
    <mergeCell ref="L88:Q88"/>
    <mergeCell ref="D89:J89"/>
    <mergeCell ref="L89:Q89"/>
    <mergeCell ref="N90:N91"/>
    <mergeCell ref="M90:M91"/>
    <mergeCell ref="Q74:Q75"/>
    <mergeCell ref="J74:J75"/>
    <mergeCell ref="P74:P75"/>
    <mergeCell ref="L90:L91"/>
    <mergeCell ref="M74:M75"/>
    <mergeCell ref="N74:N75"/>
    <mergeCell ref="O74:O75"/>
    <mergeCell ref="A87:K87"/>
    <mergeCell ref="F90:F91"/>
    <mergeCell ref="G90:G91"/>
    <mergeCell ref="S71:S75"/>
    <mergeCell ref="F72:J72"/>
    <mergeCell ref="L72:Q72"/>
    <mergeCell ref="D73:J73"/>
    <mergeCell ref="L73:Q73"/>
    <mergeCell ref="F74:F75"/>
    <mergeCell ref="G74:G75"/>
    <mergeCell ref="H74:H75"/>
    <mergeCell ref="L74:L75"/>
    <mergeCell ref="I74:I75"/>
    <mergeCell ref="P60:P61"/>
    <mergeCell ref="Q60:Q61"/>
    <mergeCell ref="A71:K71"/>
    <mergeCell ref="J60:J61"/>
    <mergeCell ref="L60:L61"/>
    <mergeCell ref="M60:M61"/>
    <mergeCell ref="N60:N61"/>
    <mergeCell ref="S57:S61"/>
    <mergeCell ref="F58:J58"/>
    <mergeCell ref="L58:Q58"/>
    <mergeCell ref="D59:J59"/>
    <mergeCell ref="L59:Q59"/>
    <mergeCell ref="F60:F61"/>
    <mergeCell ref="G60:G61"/>
    <mergeCell ref="H60:H61"/>
    <mergeCell ref="I60:I61"/>
    <mergeCell ref="O60:O61"/>
    <mergeCell ref="O43:O44"/>
    <mergeCell ref="P43:P44"/>
    <mergeCell ref="Q43:Q44"/>
    <mergeCell ref="A57:K57"/>
    <mergeCell ref="J43:J44"/>
    <mergeCell ref="L43:L44"/>
    <mergeCell ref="M43:M44"/>
    <mergeCell ref="N43:N44"/>
    <mergeCell ref="A40:K40"/>
    <mergeCell ref="S40:S44"/>
    <mergeCell ref="F41:J41"/>
    <mergeCell ref="L41:Q41"/>
    <mergeCell ref="D42:J42"/>
    <mergeCell ref="L42:Q42"/>
    <mergeCell ref="F43:F44"/>
    <mergeCell ref="G43:G44"/>
    <mergeCell ref="H43:H44"/>
    <mergeCell ref="I43:I44"/>
    <mergeCell ref="O7:O8"/>
    <mergeCell ref="P7:P8"/>
    <mergeCell ref="Q7:Q8"/>
    <mergeCell ref="J7:J8"/>
    <mergeCell ref="L7:L8"/>
    <mergeCell ref="M7:M8"/>
    <mergeCell ref="N7:N8"/>
    <mergeCell ref="A4:K4"/>
    <mergeCell ref="S4:S8"/>
    <mergeCell ref="F5:J5"/>
    <mergeCell ref="L5:Q5"/>
    <mergeCell ref="D6:J6"/>
    <mergeCell ref="L6:Q6"/>
    <mergeCell ref="F7:F8"/>
    <mergeCell ref="G7:G8"/>
    <mergeCell ref="H7:H8"/>
    <mergeCell ref="I7:I8"/>
  </mergeCells>
  <printOptions/>
  <pageMargins left="0.49" right="0.34" top="0.7" bottom="1" header="0.4921259845" footer="0.492125984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38"/>
  <sheetViews>
    <sheetView showZeros="0" zoomScalePageLayoutView="0" workbookViewId="0" topLeftCell="F1">
      <selection activeCell="S5" sqref="S5:S9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4.7109375" style="0" customWidth="1"/>
    <col min="6" max="6" width="8.57421875" style="0" customWidth="1"/>
    <col min="7" max="7" width="7.7109375" style="0" customWidth="1"/>
    <col min="8" max="8" width="8.140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140625" style="0" customWidth="1"/>
    <col min="14" max="14" width="3.421875" style="0" customWidth="1"/>
    <col min="15" max="15" width="6.8515625" style="0" customWidth="1"/>
    <col min="16" max="16" width="9.7109375" style="0" bestFit="1" customWidth="1"/>
    <col min="17" max="17" width="9.281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2" spans="5:19" ht="13.5" customHeight="1">
      <c r="E2" s="3"/>
      <c r="H2" s="4"/>
      <c r="J2" s="4"/>
      <c r="N2" s="6"/>
      <c r="P2" s="4"/>
      <c r="Q2" s="4"/>
      <c r="S2" s="4"/>
    </row>
    <row r="3" spans="2:5" ht="18.75" customHeight="1">
      <c r="B3" s="107" t="s">
        <v>252</v>
      </c>
      <c r="C3" s="108"/>
      <c r="D3" s="108"/>
      <c r="E3" s="108"/>
    </row>
    <row r="4" ht="13.5" thickBot="1"/>
    <row r="5" spans="1:19" ht="12.75" customHeight="1">
      <c r="A5" s="428" t="s">
        <v>356</v>
      </c>
      <c r="B5" s="429"/>
      <c r="C5" s="429"/>
      <c r="D5" s="429"/>
      <c r="E5" s="429"/>
      <c r="F5" s="429"/>
      <c r="G5" s="429"/>
      <c r="H5" s="429"/>
      <c r="I5" s="429"/>
      <c r="J5" s="429"/>
      <c r="K5" s="430"/>
      <c r="L5" s="342"/>
      <c r="M5" s="343"/>
      <c r="N5" s="343"/>
      <c r="O5" s="343"/>
      <c r="P5" s="343"/>
      <c r="Q5" s="343"/>
      <c r="R5" s="344"/>
      <c r="S5" s="431" t="s">
        <v>357</v>
      </c>
    </row>
    <row r="6" spans="1:19" ht="18.75">
      <c r="A6" s="345"/>
      <c r="B6" s="201"/>
      <c r="C6" s="202"/>
      <c r="D6" s="203"/>
      <c r="E6" s="204"/>
      <c r="F6" s="433" t="s">
        <v>2</v>
      </c>
      <c r="G6" s="433"/>
      <c r="H6" s="433"/>
      <c r="I6" s="433"/>
      <c r="J6" s="433"/>
      <c r="K6" s="205"/>
      <c r="L6" s="433" t="s">
        <v>3</v>
      </c>
      <c r="M6" s="433"/>
      <c r="N6" s="433"/>
      <c r="O6" s="433"/>
      <c r="P6" s="433"/>
      <c r="Q6" s="433"/>
      <c r="R6" s="205"/>
      <c r="S6" s="432"/>
    </row>
    <row r="7" spans="1:19" ht="12.75">
      <c r="A7" s="345"/>
      <c r="B7" s="206" t="s">
        <v>95</v>
      </c>
      <c r="C7" s="203" t="s">
        <v>5</v>
      </c>
      <c r="D7" s="434" t="s">
        <v>6</v>
      </c>
      <c r="E7" s="435"/>
      <c r="F7" s="435"/>
      <c r="G7" s="435"/>
      <c r="H7" s="435"/>
      <c r="I7" s="435"/>
      <c r="J7" s="435"/>
      <c r="K7" s="207"/>
      <c r="L7" s="434"/>
      <c r="M7" s="436"/>
      <c r="N7" s="436"/>
      <c r="O7" s="436"/>
      <c r="P7" s="436"/>
      <c r="Q7" s="436"/>
      <c r="R7" s="207"/>
      <c r="S7" s="432"/>
    </row>
    <row r="8" spans="1:19" ht="12.75">
      <c r="A8" s="345"/>
      <c r="B8" s="206" t="s">
        <v>97</v>
      </c>
      <c r="C8" s="203" t="s">
        <v>8</v>
      </c>
      <c r="D8" s="203"/>
      <c r="E8" s="204" t="s">
        <v>9</v>
      </c>
      <c r="F8" s="426">
        <v>610</v>
      </c>
      <c r="G8" s="426">
        <v>620</v>
      </c>
      <c r="H8" s="426">
        <v>630</v>
      </c>
      <c r="I8" s="426">
        <v>640</v>
      </c>
      <c r="J8" s="426" t="s">
        <v>10</v>
      </c>
      <c r="K8" s="208"/>
      <c r="L8" s="427">
        <v>711</v>
      </c>
      <c r="M8" s="426">
        <v>713</v>
      </c>
      <c r="N8" s="426">
        <v>714</v>
      </c>
      <c r="O8" s="426">
        <v>716</v>
      </c>
      <c r="P8" s="426">
        <v>717</v>
      </c>
      <c r="Q8" s="426" t="s">
        <v>10</v>
      </c>
      <c r="R8" s="208"/>
      <c r="S8" s="432"/>
    </row>
    <row r="9" spans="1:19" ht="12.75">
      <c r="A9" s="345"/>
      <c r="B9" s="349" t="s">
        <v>96</v>
      </c>
      <c r="C9" s="350"/>
      <c r="D9" s="350"/>
      <c r="E9" s="351"/>
      <c r="F9" s="426"/>
      <c r="G9" s="426"/>
      <c r="H9" s="426"/>
      <c r="I9" s="426"/>
      <c r="J9" s="426"/>
      <c r="K9" s="208"/>
      <c r="L9" s="427"/>
      <c r="M9" s="426"/>
      <c r="N9" s="426"/>
      <c r="O9" s="426"/>
      <c r="P9" s="426"/>
      <c r="Q9" s="426"/>
      <c r="R9" s="208"/>
      <c r="S9" s="432"/>
    </row>
    <row r="10" spans="1:19" ht="15">
      <c r="A10" s="352">
        <v>1</v>
      </c>
      <c r="B10" s="209" t="s">
        <v>252</v>
      </c>
      <c r="C10" s="210"/>
      <c r="D10" s="211"/>
      <c r="E10" s="211"/>
      <c r="F10" s="212">
        <v>2928</v>
      </c>
      <c r="G10" s="212">
        <v>1170</v>
      </c>
      <c r="H10" s="212">
        <v>1800</v>
      </c>
      <c r="I10" s="212"/>
      <c r="J10" s="212">
        <f>SUM(F10:I10)</f>
        <v>5898</v>
      </c>
      <c r="K10" s="213"/>
      <c r="L10" s="214"/>
      <c r="M10" s="212"/>
      <c r="N10" s="212"/>
      <c r="O10" s="212"/>
      <c r="P10" s="386">
        <v>228345</v>
      </c>
      <c r="Q10" s="212">
        <v>228345</v>
      </c>
      <c r="R10" s="213"/>
      <c r="S10" s="212">
        <v>234243</v>
      </c>
    </row>
    <row r="11" spans="1:19" ht="12.75">
      <c r="A11" s="14">
        <f>A10+1</f>
        <v>2</v>
      </c>
      <c r="B11" s="150" t="s">
        <v>256</v>
      </c>
      <c r="C11" s="219" t="s">
        <v>263</v>
      </c>
      <c r="D11" s="152"/>
      <c r="E11" s="151" t="s">
        <v>261</v>
      </c>
      <c r="F11" s="153"/>
      <c r="G11" s="153"/>
      <c r="H11" s="153"/>
      <c r="I11" s="153"/>
      <c r="J11" s="153"/>
      <c r="K11" s="215"/>
      <c r="L11" s="78"/>
      <c r="M11" s="153"/>
      <c r="N11" s="153"/>
      <c r="O11" s="153"/>
      <c r="P11" s="153"/>
      <c r="Q11" s="153"/>
      <c r="R11" s="215"/>
      <c r="S11" s="153"/>
    </row>
    <row r="12" spans="1:19" ht="12.75">
      <c r="A12" s="14">
        <v>3</v>
      </c>
      <c r="B12" s="216" t="s">
        <v>257</v>
      </c>
      <c r="C12" s="219" t="s">
        <v>263</v>
      </c>
      <c r="D12" s="217"/>
      <c r="E12" s="217" t="s">
        <v>264</v>
      </c>
      <c r="F12" s="338">
        <v>976</v>
      </c>
      <c r="G12" s="338">
        <v>390</v>
      </c>
      <c r="H12" s="338">
        <v>500</v>
      </c>
      <c r="I12" s="153"/>
      <c r="J12" s="153">
        <f>SUM(F12:I12)</f>
        <v>1866</v>
      </c>
      <c r="K12" s="215"/>
      <c r="L12" s="78"/>
      <c r="M12" s="153"/>
      <c r="N12" s="153"/>
      <c r="O12" s="153"/>
      <c r="P12" s="153"/>
      <c r="Q12" s="153"/>
      <c r="R12" s="215"/>
      <c r="S12" s="153">
        <f>SUM(J12:R12)</f>
        <v>1866</v>
      </c>
    </row>
    <row r="13" spans="1:19" ht="12.75">
      <c r="A13" s="14">
        <v>4</v>
      </c>
      <c r="B13" s="216" t="s">
        <v>258</v>
      </c>
      <c r="C13" s="219" t="s">
        <v>263</v>
      </c>
      <c r="D13" s="217"/>
      <c r="E13" s="217" t="s">
        <v>265</v>
      </c>
      <c r="F13" s="338">
        <v>1952</v>
      </c>
      <c r="G13" s="338">
        <v>780</v>
      </c>
      <c r="H13" s="338">
        <v>1000</v>
      </c>
      <c r="I13" s="153"/>
      <c r="J13" s="153">
        <f>SUM(F13:I13)</f>
        <v>3732</v>
      </c>
      <c r="K13" s="215"/>
      <c r="L13" s="78"/>
      <c r="M13" s="153"/>
      <c r="N13" s="153"/>
      <c r="O13" s="153"/>
      <c r="P13" s="153"/>
      <c r="Q13" s="153"/>
      <c r="R13" s="215"/>
      <c r="S13" s="153">
        <f>SUM(J13:R13)</f>
        <v>3732</v>
      </c>
    </row>
    <row r="14" spans="1:19" ht="12.75">
      <c r="A14" s="14">
        <v>5</v>
      </c>
      <c r="B14" s="216" t="s">
        <v>259</v>
      </c>
      <c r="C14" s="219" t="s">
        <v>263</v>
      </c>
      <c r="D14" s="217"/>
      <c r="E14" s="217" t="s">
        <v>266</v>
      </c>
      <c r="F14" s="338"/>
      <c r="G14" s="338"/>
      <c r="H14" s="338">
        <v>300</v>
      </c>
      <c r="I14" s="153"/>
      <c r="J14" s="153">
        <f>SUM(F14:I14)</f>
        <v>300</v>
      </c>
      <c r="K14" s="215"/>
      <c r="L14" s="78"/>
      <c r="M14" s="153"/>
      <c r="N14" s="153"/>
      <c r="O14" s="153"/>
      <c r="P14" s="153"/>
      <c r="Q14" s="153"/>
      <c r="R14" s="215"/>
      <c r="S14" s="153">
        <f>SUM(J14:R14)</f>
        <v>300</v>
      </c>
    </row>
    <row r="15" spans="1:19" ht="12.75">
      <c r="A15" s="14">
        <v>6</v>
      </c>
      <c r="B15" s="216" t="s">
        <v>260</v>
      </c>
      <c r="C15" s="219" t="s">
        <v>263</v>
      </c>
      <c r="D15" s="217"/>
      <c r="E15" s="217" t="s">
        <v>267</v>
      </c>
      <c r="F15" s="153"/>
      <c r="G15" s="153"/>
      <c r="H15" s="153"/>
      <c r="I15" s="153"/>
      <c r="J15" s="153" t="s">
        <v>124</v>
      </c>
      <c r="K15" s="215"/>
      <c r="L15" s="78"/>
      <c r="M15" s="153"/>
      <c r="N15" s="153"/>
      <c r="O15" s="153"/>
      <c r="P15" s="153"/>
      <c r="Q15" s="153"/>
      <c r="R15" s="215"/>
      <c r="S15" s="154">
        <f>SUM(J15:R15)</f>
        <v>0</v>
      </c>
    </row>
    <row r="16" spans="1:19" ht="12.75">
      <c r="A16" s="14">
        <v>7</v>
      </c>
      <c r="B16" s="216" t="s">
        <v>262</v>
      </c>
      <c r="C16" s="219" t="s">
        <v>263</v>
      </c>
      <c r="D16" s="217"/>
      <c r="E16" s="217" t="s">
        <v>312</v>
      </c>
      <c r="F16" s="153"/>
      <c r="G16" s="153"/>
      <c r="H16" s="153"/>
      <c r="I16" s="153"/>
      <c r="J16" s="153"/>
      <c r="K16" s="215"/>
      <c r="L16" s="78"/>
      <c r="M16" s="153"/>
      <c r="N16" s="153"/>
      <c r="O16" s="338"/>
      <c r="P16" s="338">
        <v>30202</v>
      </c>
      <c r="Q16" s="338">
        <v>30202</v>
      </c>
      <c r="R16" s="215"/>
      <c r="S16" s="154">
        <v>30202</v>
      </c>
    </row>
    <row r="17" spans="1:19" ht="12.75">
      <c r="A17" s="377">
        <v>9</v>
      </c>
      <c r="B17" s="216" t="s">
        <v>313</v>
      </c>
      <c r="C17" s="219" t="s">
        <v>263</v>
      </c>
      <c r="D17" s="217"/>
      <c r="E17" s="217" t="s">
        <v>301</v>
      </c>
      <c r="F17" s="153"/>
      <c r="G17" s="153"/>
      <c r="H17" s="153"/>
      <c r="I17" s="153"/>
      <c r="J17" s="153"/>
      <c r="K17" s="376"/>
      <c r="L17" s="375"/>
      <c r="M17" s="153"/>
      <c r="N17" s="153"/>
      <c r="O17" s="153"/>
      <c r="P17" s="338">
        <v>162610</v>
      </c>
      <c r="Q17" s="338">
        <f>SUM(P17)</f>
        <v>162610</v>
      </c>
      <c r="R17" s="215"/>
      <c r="S17" s="153">
        <v>162610</v>
      </c>
    </row>
    <row r="18" spans="1:19" ht="12.75">
      <c r="A18" s="377">
        <v>10</v>
      </c>
      <c r="B18" s="159" t="s">
        <v>314</v>
      </c>
      <c r="C18" s="219" t="s">
        <v>263</v>
      </c>
      <c r="D18" s="371"/>
      <c r="E18" s="217" t="s">
        <v>315</v>
      </c>
      <c r="F18" s="153"/>
      <c r="G18" s="153"/>
      <c r="H18" s="153"/>
      <c r="I18" s="153"/>
      <c r="J18" s="153"/>
      <c r="K18" s="376"/>
      <c r="L18" s="375"/>
      <c r="M18" s="153"/>
      <c r="N18" s="153"/>
      <c r="O18" s="153"/>
      <c r="P18" s="338">
        <v>20533</v>
      </c>
      <c r="Q18" s="338">
        <f>SUM(P18)</f>
        <v>20533</v>
      </c>
      <c r="R18" s="215"/>
      <c r="S18" s="153">
        <v>20533</v>
      </c>
    </row>
    <row r="19" spans="1:19" ht="12.75">
      <c r="A19" s="377">
        <v>11</v>
      </c>
      <c r="B19" s="216" t="s">
        <v>313</v>
      </c>
      <c r="C19" s="219" t="s">
        <v>263</v>
      </c>
      <c r="D19" s="217"/>
      <c r="E19" s="217" t="s">
        <v>351</v>
      </c>
      <c r="F19" s="153"/>
      <c r="G19" s="153"/>
      <c r="H19" s="338" t="s">
        <v>124</v>
      </c>
      <c r="I19" s="153"/>
      <c r="J19" s="338" t="s">
        <v>124</v>
      </c>
      <c r="K19" s="215"/>
      <c r="L19" s="78"/>
      <c r="M19" s="153"/>
      <c r="N19" s="153"/>
      <c r="O19" s="338" t="s">
        <v>124</v>
      </c>
      <c r="P19" s="338">
        <v>15000</v>
      </c>
      <c r="Q19" s="338">
        <v>15000</v>
      </c>
      <c r="R19" s="215"/>
      <c r="S19" s="153">
        <v>15000</v>
      </c>
    </row>
    <row r="20" spans="1:19" ht="18.75" customHeight="1">
      <c r="A20" s="377">
        <v>12</v>
      </c>
      <c r="B20" s="159" t="s">
        <v>314</v>
      </c>
      <c r="C20" s="219" t="s">
        <v>263</v>
      </c>
      <c r="D20" s="217"/>
      <c r="E20" s="217" t="s">
        <v>124</v>
      </c>
      <c r="F20" s="153"/>
      <c r="G20" s="153"/>
      <c r="H20" s="153"/>
      <c r="I20" s="153"/>
      <c r="J20" s="153"/>
      <c r="K20" s="376"/>
      <c r="L20" s="375"/>
      <c r="M20" s="153"/>
      <c r="N20" s="153"/>
      <c r="O20" s="153"/>
      <c r="P20" s="153"/>
      <c r="Q20" s="338"/>
      <c r="R20" s="215"/>
      <c r="S20" s="153"/>
    </row>
    <row r="21" ht="13.5" thickBot="1"/>
    <row r="22" spans="1:19" ht="12.75" customHeight="1">
      <c r="A22" s="428"/>
      <c r="B22" s="429"/>
      <c r="C22" s="429"/>
      <c r="D22" s="429"/>
      <c r="E22" s="429"/>
      <c r="F22" s="429"/>
      <c r="G22" s="429"/>
      <c r="H22" s="429"/>
      <c r="I22" s="429"/>
      <c r="J22" s="429"/>
      <c r="K22" s="430"/>
      <c r="L22" s="342"/>
      <c r="M22" s="343"/>
      <c r="N22" s="343"/>
      <c r="O22" s="343"/>
      <c r="P22" s="343"/>
      <c r="Q22" s="343"/>
      <c r="R22" s="344"/>
      <c r="S22" s="431"/>
    </row>
    <row r="23" spans="1:19" ht="18.75">
      <c r="A23" s="345"/>
      <c r="B23" s="201"/>
      <c r="C23" s="202"/>
      <c r="D23" s="203"/>
      <c r="E23" s="204"/>
      <c r="F23" s="433"/>
      <c r="G23" s="433"/>
      <c r="H23" s="433"/>
      <c r="I23" s="433"/>
      <c r="J23" s="433"/>
      <c r="K23" s="205"/>
      <c r="L23" s="433"/>
      <c r="M23" s="433"/>
      <c r="N23" s="433"/>
      <c r="O23" s="433"/>
      <c r="P23" s="433"/>
      <c r="Q23" s="433"/>
      <c r="R23" s="205"/>
      <c r="S23" s="432"/>
    </row>
    <row r="24" spans="1:19" ht="12.75">
      <c r="A24" s="345"/>
      <c r="B24" s="206"/>
      <c r="C24" s="203"/>
      <c r="D24" s="434"/>
      <c r="E24" s="435"/>
      <c r="F24" s="435"/>
      <c r="G24" s="435"/>
      <c r="H24" s="435"/>
      <c r="I24" s="435"/>
      <c r="J24" s="435"/>
      <c r="K24" s="207"/>
      <c r="L24" s="434"/>
      <c r="M24" s="436"/>
      <c r="N24" s="436"/>
      <c r="O24" s="436"/>
      <c r="P24" s="436"/>
      <c r="Q24" s="436"/>
      <c r="R24" s="207"/>
      <c r="S24" s="432"/>
    </row>
    <row r="25" spans="1:19" ht="12.75">
      <c r="A25" s="345"/>
      <c r="B25" s="206"/>
      <c r="C25" s="203"/>
      <c r="D25" s="203"/>
      <c r="E25" s="204"/>
      <c r="F25" s="426"/>
      <c r="G25" s="426"/>
      <c r="H25" s="426"/>
      <c r="I25" s="426"/>
      <c r="J25" s="426"/>
      <c r="K25" s="208"/>
      <c r="L25" s="427"/>
      <c r="M25" s="426"/>
      <c r="N25" s="426"/>
      <c r="O25" s="426"/>
      <c r="P25" s="426"/>
      <c r="Q25" s="426"/>
      <c r="R25" s="208"/>
      <c r="S25" s="432"/>
    </row>
    <row r="26" spans="1:19" ht="12.75">
      <c r="A26" s="345"/>
      <c r="B26" s="206"/>
      <c r="C26" s="203"/>
      <c r="D26" s="203"/>
      <c r="E26" s="204"/>
      <c r="F26" s="426"/>
      <c r="G26" s="426"/>
      <c r="H26" s="426"/>
      <c r="I26" s="426"/>
      <c r="J26" s="426"/>
      <c r="K26" s="208"/>
      <c r="L26" s="427"/>
      <c r="M26" s="426"/>
      <c r="N26" s="426"/>
      <c r="O26" s="426"/>
      <c r="P26" s="426"/>
      <c r="Q26" s="426"/>
      <c r="R26" s="208"/>
      <c r="S26" s="432"/>
    </row>
    <row r="27" spans="1:19" ht="15">
      <c r="A27" s="352"/>
      <c r="B27" s="209"/>
      <c r="C27" s="210"/>
      <c r="D27" s="211"/>
      <c r="E27" s="211"/>
      <c r="F27" s="212"/>
      <c r="G27" s="212"/>
      <c r="H27" s="212"/>
      <c r="I27" s="212"/>
      <c r="J27" s="212"/>
      <c r="K27" s="213"/>
      <c r="L27" s="214"/>
      <c r="M27" s="212"/>
      <c r="N27" s="212"/>
      <c r="O27" s="338"/>
      <c r="P27" s="338"/>
      <c r="Q27" s="386"/>
      <c r="R27" s="213"/>
      <c r="S27" s="212"/>
    </row>
    <row r="28" spans="1:19" ht="12.75">
      <c r="A28" s="14"/>
      <c r="B28" s="150"/>
      <c r="C28" s="219"/>
      <c r="D28" s="152"/>
      <c r="E28" s="151"/>
      <c r="F28" s="153"/>
      <c r="G28" s="153"/>
      <c r="H28" s="153"/>
      <c r="I28" s="153"/>
      <c r="J28" s="153"/>
      <c r="K28" s="215"/>
      <c r="L28" s="78"/>
      <c r="M28" s="153"/>
      <c r="N28" s="153"/>
      <c r="O28" s="153"/>
      <c r="P28" s="153"/>
      <c r="Q28" s="338"/>
      <c r="R28" s="215"/>
      <c r="S28" s="153"/>
    </row>
    <row r="29" spans="1:19" ht="12.75">
      <c r="A29" s="14"/>
      <c r="B29" s="216"/>
      <c r="C29" s="219"/>
      <c r="D29" s="217"/>
      <c r="E29" s="217"/>
      <c r="F29" s="338"/>
      <c r="G29" s="338"/>
      <c r="H29" s="338"/>
      <c r="I29" s="153"/>
      <c r="J29" s="153"/>
      <c r="K29" s="215"/>
      <c r="L29" s="78"/>
      <c r="M29" s="153"/>
      <c r="N29" s="153"/>
      <c r="O29" s="153"/>
      <c r="P29" s="153"/>
      <c r="Q29" s="338"/>
      <c r="R29" s="215"/>
      <c r="S29" s="153"/>
    </row>
    <row r="30" spans="1:19" ht="12.75">
      <c r="A30" s="14"/>
      <c r="B30" s="216"/>
      <c r="C30" s="219"/>
      <c r="D30" s="217"/>
      <c r="E30" s="217"/>
      <c r="F30" s="338"/>
      <c r="G30" s="338"/>
      <c r="H30" s="338"/>
      <c r="I30" s="153"/>
      <c r="J30" s="153"/>
      <c r="K30" s="215"/>
      <c r="L30" s="78"/>
      <c r="M30" s="153"/>
      <c r="N30" s="153"/>
      <c r="O30" s="153"/>
      <c r="P30" s="153"/>
      <c r="Q30" s="338"/>
      <c r="R30" s="215"/>
      <c r="S30" s="153"/>
    </row>
    <row r="31" spans="1:19" ht="12.75">
      <c r="A31" s="14"/>
      <c r="B31" s="216"/>
      <c r="C31" s="219"/>
      <c r="D31" s="217"/>
      <c r="E31" s="217"/>
      <c r="F31" s="338"/>
      <c r="G31" s="338"/>
      <c r="H31" s="338"/>
      <c r="I31" s="153"/>
      <c r="J31" s="153"/>
      <c r="K31" s="215"/>
      <c r="L31" s="78"/>
      <c r="M31" s="153"/>
      <c r="N31" s="153"/>
      <c r="O31" s="153"/>
      <c r="P31" s="153"/>
      <c r="Q31" s="338"/>
      <c r="R31" s="215"/>
      <c r="S31" s="153"/>
    </row>
    <row r="32" spans="1:19" ht="12.75">
      <c r="A32" s="369"/>
      <c r="B32" s="390"/>
      <c r="C32" s="370"/>
      <c r="D32" s="217"/>
      <c r="E32" s="217"/>
      <c r="F32" s="153"/>
      <c r="G32" s="153"/>
      <c r="H32" s="153"/>
      <c r="I32" s="153"/>
      <c r="J32" s="153"/>
      <c r="K32" s="215"/>
      <c r="L32" s="78"/>
      <c r="M32" s="153"/>
      <c r="N32" s="153"/>
      <c r="O32" s="153"/>
      <c r="P32" s="153"/>
      <c r="Q32" s="338"/>
      <c r="R32" s="215"/>
      <c r="S32" s="154"/>
    </row>
    <row r="33" spans="1:19" ht="12.75">
      <c r="A33" s="377"/>
      <c r="B33" s="216"/>
      <c r="C33" s="219"/>
      <c r="D33" s="391"/>
      <c r="E33" s="217"/>
      <c r="F33" s="153"/>
      <c r="G33" s="153"/>
      <c r="H33" s="153"/>
      <c r="I33" s="153"/>
      <c r="J33" s="153"/>
      <c r="K33" s="215"/>
      <c r="L33" s="78"/>
      <c r="M33" s="153"/>
      <c r="N33" s="153"/>
      <c r="O33" s="338"/>
      <c r="P33" s="338"/>
      <c r="Q33" s="338"/>
      <c r="R33" s="215"/>
      <c r="S33" s="153"/>
    </row>
    <row r="34" spans="1:19" ht="13.5" thickBot="1">
      <c r="A34" s="377"/>
      <c r="B34" s="216"/>
      <c r="C34" s="219"/>
      <c r="D34" s="392"/>
      <c r="E34" s="337"/>
      <c r="F34" s="330"/>
      <c r="G34" s="330"/>
      <c r="H34" s="339"/>
      <c r="I34" s="330"/>
      <c r="J34" s="330"/>
      <c r="K34" s="347"/>
      <c r="L34" s="348"/>
      <c r="M34" s="330"/>
      <c r="N34" s="330"/>
      <c r="O34" s="339"/>
      <c r="P34" s="339"/>
      <c r="Q34" s="339"/>
      <c r="R34" s="347"/>
      <c r="S34" s="333"/>
    </row>
    <row r="35" spans="1:19" ht="13.5" thickBot="1">
      <c r="A35" s="377"/>
      <c r="B35" s="216"/>
      <c r="C35" s="219"/>
      <c r="D35" s="392"/>
      <c r="E35" s="337"/>
      <c r="F35" s="330"/>
      <c r="G35" s="330"/>
      <c r="H35" s="330"/>
      <c r="I35" s="330"/>
      <c r="J35" s="330"/>
      <c r="K35" s="347"/>
      <c r="L35" s="348"/>
      <c r="M35" s="330"/>
      <c r="N35" s="330"/>
      <c r="O35" s="339"/>
      <c r="P35" s="339"/>
      <c r="Q35" s="339"/>
      <c r="R35" s="347"/>
      <c r="S35" s="333"/>
    </row>
    <row r="36" spans="1:19" ht="13.5" thickBot="1">
      <c r="A36" s="377"/>
      <c r="B36" s="159"/>
      <c r="C36" s="219"/>
      <c r="D36" s="392"/>
      <c r="E36" s="217"/>
      <c r="F36" s="330"/>
      <c r="G36" s="330"/>
      <c r="H36" s="330"/>
      <c r="I36" s="330"/>
      <c r="J36" s="330"/>
      <c r="M36" s="153"/>
      <c r="N36" s="153"/>
      <c r="O36" s="153"/>
      <c r="P36" s="153"/>
      <c r="Q36" s="338"/>
      <c r="R36" s="215"/>
      <c r="S36" s="153"/>
    </row>
    <row r="37" spans="1:19" ht="13.5" thickBot="1">
      <c r="A37" s="377"/>
      <c r="B37" s="216"/>
      <c r="C37" s="219"/>
      <c r="D37" s="391"/>
      <c r="E37" s="217"/>
      <c r="F37" s="330"/>
      <c r="G37" s="330"/>
      <c r="H37" s="330"/>
      <c r="I37" s="330"/>
      <c r="J37" s="330"/>
      <c r="K37" s="347"/>
      <c r="L37" s="348"/>
      <c r="M37" s="330"/>
      <c r="N37" s="330"/>
      <c r="O37" s="339"/>
      <c r="P37" s="339"/>
      <c r="Q37" s="339"/>
      <c r="R37" s="347"/>
      <c r="S37" s="333"/>
    </row>
    <row r="38" spans="1:19" ht="13.5" thickBot="1">
      <c r="A38" s="377"/>
      <c r="B38" s="159"/>
      <c r="C38" s="219"/>
      <c r="D38" s="391"/>
      <c r="E38" s="217"/>
      <c r="F38" s="330"/>
      <c r="G38" s="330"/>
      <c r="H38" s="330"/>
      <c r="I38" s="330"/>
      <c r="J38" s="330"/>
      <c r="M38" s="153"/>
      <c r="N38" s="153"/>
      <c r="O38" s="153"/>
      <c r="P38" s="153"/>
      <c r="Q38" s="338"/>
      <c r="R38" s="215"/>
      <c r="S38" s="153"/>
    </row>
  </sheetData>
  <sheetProtection/>
  <mergeCells count="34">
    <mergeCell ref="O25:O26"/>
    <mergeCell ref="P25:P26"/>
    <mergeCell ref="Q25:Q26"/>
    <mergeCell ref="J25:J26"/>
    <mergeCell ref="L25:L26"/>
    <mergeCell ref="M25:M26"/>
    <mergeCell ref="N25:N26"/>
    <mergeCell ref="A22:K22"/>
    <mergeCell ref="S22:S26"/>
    <mergeCell ref="F23:J23"/>
    <mergeCell ref="L23:Q23"/>
    <mergeCell ref="D24:J24"/>
    <mergeCell ref="L24:Q24"/>
    <mergeCell ref="F25:F26"/>
    <mergeCell ref="G25:G26"/>
    <mergeCell ref="H25:H26"/>
    <mergeCell ref="I25:I26"/>
    <mergeCell ref="A5:K5"/>
    <mergeCell ref="L8:L9"/>
    <mergeCell ref="Q8:Q9"/>
    <mergeCell ref="P8:P9"/>
    <mergeCell ref="M8:M9"/>
    <mergeCell ref="N8:N9"/>
    <mergeCell ref="O8:O9"/>
    <mergeCell ref="S5:S9"/>
    <mergeCell ref="F6:J6"/>
    <mergeCell ref="L6:Q6"/>
    <mergeCell ref="D7:J7"/>
    <mergeCell ref="L7:Q7"/>
    <mergeCell ref="F8:F9"/>
    <mergeCell ref="G8:G9"/>
    <mergeCell ref="H8:H9"/>
    <mergeCell ref="I8:I9"/>
    <mergeCell ref="J8:J9"/>
  </mergeCells>
  <printOptions/>
  <pageMargins left="0.54" right="0.61" top="0.37" bottom="0.47" header="0.4921259845" footer="0.492125984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14"/>
  <sheetViews>
    <sheetView showZeros="0" zoomScalePageLayoutView="0" workbookViewId="0" topLeftCell="C1">
      <selection activeCell="S3" sqref="S3:S7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0.7109375" style="0" customWidth="1"/>
    <col min="6" max="6" width="8.57421875" style="0" customWidth="1"/>
    <col min="7" max="7" width="7.7109375" style="0" customWidth="1"/>
    <col min="8" max="8" width="8.140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8.42187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2:8" ht="18.75">
      <c r="B1" s="107" t="s">
        <v>93</v>
      </c>
      <c r="C1" s="108"/>
      <c r="D1" s="108"/>
      <c r="E1" s="108"/>
      <c r="F1" s="362" t="s">
        <v>124</v>
      </c>
      <c r="G1" s="362" t="s">
        <v>124</v>
      </c>
      <c r="H1" s="362" t="s">
        <v>124</v>
      </c>
    </row>
    <row r="2" ht="8.25" customHeight="1" thickBot="1"/>
    <row r="3" spans="1:19" ht="13.5" customHeight="1" thickBot="1">
      <c r="A3" s="279"/>
      <c r="B3" s="103"/>
      <c r="C3" s="103"/>
      <c r="D3" s="103"/>
      <c r="E3" s="428" t="s">
        <v>356</v>
      </c>
      <c r="F3" s="429"/>
      <c r="G3" s="429"/>
      <c r="H3" s="429"/>
      <c r="I3" s="429"/>
      <c r="J3" s="429"/>
      <c r="K3" s="429"/>
      <c r="L3" s="429"/>
      <c r="M3" s="429"/>
      <c r="N3" s="429"/>
      <c r="O3" s="430"/>
      <c r="P3" s="103"/>
      <c r="Q3" s="104"/>
      <c r="R3" s="9"/>
      <c r="S3" s="431" t="s">
        <v>357</v>
      </c>
    </row>
    <row r="4" spans="1:19" ht="18.75" customHeight="1">
      <c r="A4" s="85"/>
      <c r="B4" s="86"/>
      <c r="C4" s="87"/>
      <c r="D4" s="88"/>
      <c r="E4" s="89"/>
      <c r="F4" s="439" t="s">
        <v>2</v>
      </c>
      <c r="G4" s="440"/>
      <c r="H4" s="440"/>
      <c r="I4" s="440"/>
      <c r="J4" s="441"/>
      <c r="K4" s="10"/>
      <c r="L4" s="442" t="s">
        <v>3</v>
      </c>
      <c r="M4" s="443"/>
      <c r="N4" s="443"/>
      <c r="O4" s="443"/>
      <c r="P4" s="443"/>
      <c r="Q4" s="444"/>
      <c r="R4" s="10"/>
      <c r="S4" s="432"/>
    </row>
    <row r="5" spans="1:19" ht="12.75">
      <c r="A5" s="90"/>
      <c r="B5" s="91" t="s">
        <v>95</v>
      </c>
      <c r="C5" s="92" t="s">
        <v>5</v>
      </c>
      <c r="D5" s="421" t="s">
        <v>6</v>
      </c>
      <c r="E5" s="445"/>
      <c r="F5" s="445"/>
      <c r="G5" s="445"/>
      <c r="H5" s="445"/>
      <c r="I5" s="445"/>
      <c r="J5" s="446"/>
      <c r="K5" s="11"/>
      <c r="L5" s="447"/>
      <c r="M5" s="448"/>
      <c r="N5" s="448"/>
      <c r="O5" s="448"/>
      <c r="P5" s="448"/>
      <c r="Q5" s="449"/>
      <c r="R5" s="11"/>
      <c r="S5" s="432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450">
        <v>610</v>
      </c>
      <c r="G6" s="452">
        <v>620</v>
      </c>
      <c r="H6" s="452">
        <v>630</v>
      </c>
      <c r="I6" s="452">
        <v>640</v>
      </c>
      <c r="J6" s="454" t="s">
        <v>10</v>
      </c>
      <c r="K6" s="12"/>
      <c r="L6" s="456">
        <v>711</v>
      </c>
      <c r="M6" s="452">
        <v>713</v>
      </c>
      <c r="N6" s="452">
        <v>714</v>
      </c>
      <c r="O6" s="452">
        <v>716</v>
      </c>
      <c r="P6" s="424">
        <v>717</v>
      </c>
      <c r="Q6" s="454" t="s">
        <v>10</v>
      </c>
      <c r="R6" s="12"/>
      <c r="S6" s="432"/>
    </row>
    <row r="7" spans="1:19" ht="13.5" thickBot="1">
      <c r="A7" s="98"/>
      <c r="B7" s="99" t="s">
        <v>96</v>
      </c>
      <c r="C7" s="100"/>
      <c r="D7" s="101"/>
      <c r="E7" s="102"/>
      <c r="F7" s="451"/>
      <c r="G7" s="453"/>
      <c r="H7" s="453"/>
      <c r="I7" s="453"/>
      <c r="J7" s="455"/>
      <c r="K7" s="12"/>
      <c r="L7" s="457"/>
      <c r="M7" s="453"/>
      <c r="N7" s="453"/>
      <c r="O7" s="453"/>
      <c r="P7" s="453"/>
      <c r="Q7" s="455"/>
      <c r="R7" s="12"/>
      <c r="S7" s="432"/>
    </row>
    <row r="8" spans="1:21" ht="16.5" thickBot="1" thickTop="1">
      <c r="A8" s="105">
        <v>1</v>
      </c>
      <c r="B8" s="118" t="s">
        <v>94</v>
      </c>
      <c r="C8" s="119"/>
      <c r="D8" s="120"/>
      <c r="E8" s="120"/>
      <c r="F8" s="110">
        <v>251610</v>
      </c>
      <c r="G8" s="110">
        <v>91620</v>
      </c>
      <c r="H8" s="110">
        <v>117626</v>
      </c>
      <c r="I8" s="110"/>
      <c r="J8" s="110">
        <v>460856</v>
      </c>
      <c r="K8" s="121">
        <f>SUM(F8:J8)</f>
        <v>921712</v>
      </c>
      <c r="L8" s="109"/>
      <c r="M8" s="110"/>
      <c r="N8" s="110"/>
      <c r="O8" s="110"/>
      <c r="P8" s="16" t="s">
        <v>124</v>
      </c>
      <c r="Q8" s="16" t="s">
        <v>124</v>
      </c>
      <c r="R8" s="13"/>
      <c r="S8" s="106">
        <v>460856</v>
      </c>
      <c r="U8" s="7" t="s">
        <v>124</v>
      </c>
    </row>
    <row r="9" spans="1:21" ht="13.5" thickTop="1">
      <c r="A9" s="14">
        <f aca="true" t="shared" si="0" ref="A9:A41">A8+1</f>
        <v>2</v>
      </c>
      <c r="B9" s="150" t="s">
        <v>98</v>
      </c>
      <c r="C9" s="151" t="s">
        <v>102</v>
      </c>
      <c r="D9" s="152"/>
      <c r="E9" s="152"/>
      <c r="F9" s="153"/>
      <c r="G9" s="153"/>
      <c r="H9" s="153"/>
      <c r="I9" s="153"/>
      <c r="J9" s="153" t="s">
        <v>124</v>
      </c>
      <c r="K9" s="144">
        <v>0</v>
      </c>
      <c r="L9" s="79">
        <v>0</v>
      </c>
      <c r="M9" s="153"/>
      <c r="N9" s="153"/>
      <c r="O9" s="153"/>
      <c r="P9" s="16" t="s">
        <v>124</v>
      </c>
      <c r="Q9" s="16" t="s">
        <v>124</v>
      </c>
      <c r="R9" s="15"/>
      <c r="S9" s="155"/>
      <c r="U9" s="7" t="s">
        <v>124</v>
      </c>
    </row>
    <row r="10" spans="1:21" ht="12.75">
      <c r="A10" s="14">
        <f t="shared" si="0"/>
        <v>3</v>
      </c>
      <c r="B10" s="76" t="s">
        <v>101</v>
      </c>
      <c r="C10" s="76" t="s">
        <v>56</v>
      </c>
      <c r="D10" s="59" t="s">
        <v>197</v>
      </c>
      <c r="E10" s="125"/>
      <c r="F10" s="16">
        <v>146980</v>
      </c>
      <c r="G10" s="16">
        <v>53440</v>
      </c>
      <c r="H10" s="16">
        <v>69480</v>
      </c>
      <c r="I10" s="16"/>
      <c r="J10" s="16">
        <v>269900</v>
      </c>
      <c r="K10" s="16">
        <f>'8 Vzdelávanie-čerpanie'!K10/30.126*1000</f>
        <v>0</v>
      </c>
      <c r="L10" s="16">
        <f>'8 Vzdelávanie-čerpanie'!L10/30.126*1000</f>
        <v>0</v>
      </c>
      <c r="M10" s="16"/>
      <c r="N10" s="16"/>
      <c r="O10" s="16"/>
      <c r="P10" s="16"/>
      <c r="Q10" s="17"/>
      <c r="R10" s="18"/>
      <c r="S10" s="19">
        <v>269900</v>
      </c>
      <c r="U10" s="7" t="s">
        <v>124</v>
      </c>
    </row>
    <row r="11" spans="1:21" ht="12.75">
      <c r="A11" s="14">
        <f t="shared" si="0"/>
        <v>4</v>
      </c>
      <c r="B11" s="58"/>
      <c r="C11" s="53"/>
      <c r="D11" s="20"/>
      <c r="E11" s="127" t="s">
        <v>198</v>
      </c>
      <c r="F11" s="37"/>
      <c r="G11" s="37"/>
      <c r="H11" s="37"/>
      <c r="I11" s="37"/>
      <c r="J11" s="37"/>
      <c r="K11" s="128"/>
      <c r="L11" s="21"/>
      <c r="M11" s="22"/>
      <c r="N11" s="22"/>
      <c r="O11" s="22"/>
      <c r="P11" s="22"/>
      <c r="Q11" s="24"/>
      <c r="R11" s="25"/>
      <c r="S11" s="26"/>
      <c r="U11" s="7" t="s">
        <v>124</v>
      </c>
    </row>
    <row r="12" spans="1:21" ht="12.75">
      <c r="A12" s="14">
        <f t="shared" si="0"/>
        <v>5</v>
      </c>
      <c r="B12" s="58"/>
      <c r="C12" s="53"/>
      <c r="D12" s="20"/>
      <c r="E12" s="129" t="s">
        <v>13</v>
      </c>
      <c r="F12" s="37"/>
      <c r="G12" s="37"/>
      <c r="H12" s="37">
        <v>44830</v>
      </c>
      <c r="I12" s="37" t="s">
        <v>124</v>
      </c>
      <c r="J12" s="37" t="s">
        <v>124</v>
      </c>
      <c r="K12" s="128"/>
      <c r="L12" s="21"/>
      <c r="M12" s="22"/>
      <c r="N12" s="22"/>
      <c r="O12" s="22"/>
      <c r="P12" s="22"/>
      <c r="Q12" s="24"/>
      <c r="R12" s="25"/>
      <c r="S12" s="26"/>
      <c r="U12" s="7" t="s">
        <v>124</v>
      </c>
    </row>
    <row r="13" spans="1:21" ht="12.75">
      <c r="A13" s="14">
        <v>7</v>
      </c>
      <c r="B13" s="58"/>
      <c r="C13" s="53"/>
      <c r="D13" s="20"/>
      <c r="E13" s="129" t="s">
        <v>340</v>
      </c>
      <c r="F13" s="37"/>
      <c r="G13" s="37"/>
      <c r="H13" s="38">
        <v>24650</v>
      </c>
      <c r="I13" s="37"/>
      <c r="J13" s="37"/>
      <c r="K13" s="112"/>
      <c r="L13" s="36"/>
      <c r="M13" s="37"/>
      <c r="N13" s="37"/>
      <c r="O13" s="37"/>
      <c r="P13" s="37"/>
      <c r="Q13" s="24"/>
      <c r="R13" s="28"/>
      <c r="S13" s="26"/>
      <c r="U13" s="7" t="s">
        <v>124</v>
      </c>
    </row>
    <row r="14" spans="1:19" ht="12.75" hidden="1">
      <c r="A14" s="14">
        <f t="shared" si="0"/>
        <v>8</v>
      </c>
      <c r="B14" s="58"/>
      <c r="C14" s="53"/>
      <c r="D14" s="20" t="s">
        <v>17</v>
      </c>
      <c r="E14" s="127" t="s">
        <v>18</v>
      </c>
      <c r="F14" s="22">
        <v>1660</v>
      </c>
      <c r="G14" s="22">
        <v>580</v>
      </c>
      <c r="H14" s="23">
        <f>SUM(H15:H17)</f>
        <v>637</v>
      </c>
      <c r="I14" s="22"/>
      <c r="J14" s="22">
        <f aca="true" t="shared" si="1" ref="J14:J41">SUM(F14:I14)</f>
        <v>2877</v>
      </c>
      <c r="K14" s="128"/>
      <c r="L14" s="21"/>
      <c r="M14" s="22"/>
      <c r="N14" s="22"/>
      <c r="O14" s="22"/>
      <c r="P14" s="22">
        <f>SUM(P16:P18)</f>
        <v>85</v>
      </c>
      <c r="Q14" s="24">
        <f aca="true" t="shared" si="2" ref="Q14:Q41">SUM(L14:P14)</f>
        <v>85</v>
      </c>
      <c r="R14" s="25"/>
      <c r="S14" s="26"/>
    </row>
    <row r="15" spans="1:19" ht="12.75" hidden="1">
      <c r="A15" s="14">
        <f t="shared" si="0"/>
        <v>9</v>
      </c>
      <c r="B15" s="58"/>
      <c r="C15" s="53"/>
      <c r="D15" s="20"/>
      <c r="E15" s="129" t="s">
        <v>13</v>
      </c>
      <c r="F15" s="22"/>
      <c r="G15" s="22"/>
      <c r="H15" s="38">
        <f>636-36-113+1</f>
        <v>488</v>
      </c>
      <c r="I15" s="22"/>
      <c r="J15" s="37">
        <f t="shared" si="1"/>
        <v>488</v>
      </c>
      <c r="K15" s="128"/>
      <c r="L15" s="21"/>
      <c r="M15" s="22"/>
      <c r="N15" s="22"/>
      <c r="O15" s="22"/>
      <c r="P15" s="22"/>
      <c r="Q15" s="24">
        <f t="shared" si="2"/>
        <v>0</v>
      </c>
      <c r="R15" s="25"/>
      <c r="S15" s="26"/>
    </row>
    <row r="16" spans="1:19" ht="12.75" hidden="1">
      <c r="A16" s="14">
        <f t="shared" si="0"/>
        <v>10</v>
      </c>
      <c r="B16" s="58"/>
      <c r="C16" s="53"/>
      <c r="D16" s="20"/>
      <c r="E16" s="129" t="s">
        <v>14</v>
      </c>
      <c r="F16" s="37"/>
      <c r="G16" s="37"/>
      <c r="H16" s="38">
        <v>36</v>
      </c>
      <c r="I16" s="37"/>
      <c r="J16" s="37">
        <f t="shared" si="1"/>
        <v>36</v>
      </c>
      <c r="K16" s="112"/>
      <c r="L16" s="36"/>
      <c r="M16" s="37"/>
      <c r="N16" s="37"/>
      <c r="O16" s="37"/>
      <c r="P16" s="37"/>
      <c r="Q16" s="24">
        <f t="shared" si="2"/>
        <v>0</v>
      </c>
      <c r="R16" s="28"/>
      <c r="S16" s="26"/>
    </row>
    <row r="17" spans="1:19" ht="12.75" hidden="1">
      <c r="A17" s="14">
        <f t="shared" si="0"/>
        <v>11</v>
      </c>
      <c r="B17" s="58"/>
      <c r="C17" s="53"/>
      <c r="D17" s="20"/>
      <c r="E17" s="129" t="s">
        <v>15</v>
      </c>
      <c r="F17" s="37"/>
      <c r="G17" s="37"/>
      <c r="H17" s="38">
        <f>91+22</f>
        <v>113</v>
      </c>
      <c r="I17" s="37"/>
      <c r="J17" s="37">
        <f t="shared" si="1"/>
        <v>113</v>
      </c>
      <c r="K17" s="112"/>
      <c r="L17" s="36"/>
      <c r="M17" s="37"/>
      <c r="N17" s="37"/>
      <c r="O17" s="37"/>
      <c r="P17" s="37"/>
      <c r="Q17" s="24">
        <f t="shared" si="2"/>
        <v>0</v>
      </c>
      <c r="R17" s="28"/>
      <c r="S17" s="26"/>
    </row>
    <row r="18" spans="1:19" ht="12.75" hidden="1">
      <c r="A18" s="14">
        <f t="shared" si="0"/>
        <v>12</v>
      </c>
      <c r="B18" s="58"/>
      <c r="C18" s="53"/>
      <c r="D18" s="20"/>
      <c r="E18" s="129" t="s">
        <v>16</v>
      </c>
      <c r="F18" s="37"/>
      <c r="G18" s="37"/>
      <c r="H18" s="38"/>
      <c r="I18" s="37"/>
      <c r="J18" s="37">
        <f t="shared" si="1"/>
        <v>0</v>
      </c>
      <c r="K18" s="112"/>
      <c r="L18" s="36"/>
      <c r="M18" s="37"/>
      <c r="N18" s="37"/>
      <c r="O18" s="37"/>
      <c r="P18" s="37">
        <v>85</v>
      </c>
      <c r="Q18" s="24">
        <f t="shared" si="2"/>
        <v>85</v>
      </c>
      <c r="R18" s="28"/>
      <c r="S18" s="26"/>
    </row>
    <row r="19" spans="1:19" ht="12.75" hidden="1">
      <c r="A19" s="14">
        <f t="shared" si="0"/>
        <v>13</v>
      </c>
      <c r="B19" s="58"/>
      <c r="C19" s="53"/>
      <c r="D19" s="20" t="s">
        <v>19</v>
      </c>
      <c r="E19" s="127" t="s">
        <v>20</v>
      </c>
      <c r="F19" s="22">
        <v>2040</v>
      </c>
      <c r="G19" s="22">
        <v>710</v>
      </c>
      <c r="H19" s="23">
        <f>SUM(H20:H21)</f>
        <v>1195</v>
      </c>
      <c r="I19" s="22"/>
      <c r="J19" s="22">
        <f t="shared" si="1"/>
        <v>3945</v>
      </c>
      <c r="K19" s="128"/>
      <c r="L19" s="21"/>
      <c r="M19" s="22">
        <f>SUM(M20:M24)</f>
        <v>30</v>
      </c>
      <c r="N19" s="22"/>
      <c r="O19" s="22"/>
      <c r="P19" s="22">
        <f>SUM(P21:P24)</f>
        <v>200</v>
      </c>
      <c r="Q19" s="24">
        <f t="shared" si="2"/>
        <v>230</v>
      </c>
      <c r="R19" s="25"/>
      <c r="S19" s="26"/>
    </row>
    <row r="20" spans="1:19" ht="12.75" hidden="1">
      <c r="A20" s="14">
        <f t="shared" si="0"/>
        <v>14</v>
      </c>
      <c r="B20" s="58"/>
      <c r="C20" s="53"/>
      <c r="D20" s="20"/>
      <c r="E20" s="129" t="s">
        <v>13</v>
      </c>
      <c r="F20" s="22"/>
      <c r="G20" s="22"/>
      <c r="H20" s="38">
        <f>1195-44</f>
        <v>1151</v>
      </c>
      <c r="I20" s="22"/>
      <c r="J20" s="37">
        <f t="shared" si="1"/>
        <v>1151</v>
      </c>
      <c r="K20" s="128"/>
      <c r="L20" s="21"/>
      <c r="M20" s="22"/>
      <c r="N20" s="22"/>
      <c r="O20" s="22"/>
      <c r="P20" s="22"/>
      <c r="Q20" s="24">
        <f t="shared" si="2"/>
        <v>0</v>
      </c>
      <c r="R20" s="25"/>
      <c r="S20" s="26"/>
    </row>
    <row r="21" spans="1:19" ht="12.75" hidden="1">
      <c r="A21" s="14">
        <f t="shared" si="0"/>
        <v>15</v>
      </c>
      <c r="B21" s="58"/>
      <c r="C21" s="53"/>
      <c r="D21" s="20"/>
      <c r="E21" s="129" t="s">
        <v>14</v>
      </c>
      <c r="F21" s="37"/>
      <c r="G21" s="37"/>
      <c r="H21" s="38">
        <v>44</v>
      </c>
      <c r="I21" s="37"/>
      <c r="J21" s="37">
        <f t="shared" si="1"/>
        <v>44</v>
      </c>
      <c r="K21" s="112"/>
      <c r="L21" s="36"/>
      <c r="M21" s="37"/>
      <c r="N21" s="37"/>
      <c r="O21" s="37"/>
      <c r="P21" s="40"/>
      <c r="Q21" s="24">
        <f t="shared" si="2"/>
        <v>0</v>
      </c>
      <c r="R21" s="28"/>
      <c r="S21" s="26"/>
    </row>
    <row r="22" spans="1:19" ht="12.75" hidden="1">
      <c r="A22" s="14">
        <f t="shared" si="0"/>
        <v>16</v>
      </c>
      <c r="B22" s="58"/>
      <c r="C22" s="53"/>
      <c r="D22" s="20"/>
      <c r="E22" s="129" t="s">
        <v>21</v>
      </c>
      <c r="F22" s="37"/>
      <c r="G22" s="37"/>
      <c r="H22" s="38"/>
      <c r="I22" s="37"/>
      <c r="J22" s="37">
        <f t="shared" si="1"/>
        <v>0</v>
      </c>
      <c r="K22" s="112"/>
      <c r="L22" s="36"/>
      <c r="M22" s="37"/>
      <c r="N22" s="37"/>
      <c r="O22" s="37"/>
      <c r="P22" s="40">
        <v>140</v>
      </c>
      <c r="Q22" s="24">
        <f t="shared" si="2"/>
        <v>140</v>
      </c>
      <c r="R22" s="28"/>
      <c r="S22" s="26"/>
    </row>
    <row r="23" spans="1:19" ht="12.75" hidden="1">
      <c r="A23" s="14">
        <f t="shared" si="0"/>
        <v>17</v>
      </c>
      <c r="B23" s="58"/>
      <c r="C23" s="53"/>
      <c r="D23" s="20"/>
      <c r="E23" s="129" t="s">
        <v>16</v>
      </c>
      <c r="F23" s="37"/>
      <c r="G23" s="37"/>
      <c r="H23" s="38"/>
      <c r="I23" s="37"/>
      <c r="J23" s="37">
        <f t="shared" si="1"/>
        <v>0</v>
      </c>
      <c r="K23" s="112"/>
      <c r="L23" s="36"/>
      <c r="M23" s="37"/>
      <c r="N23" s="37"/>
      <c r="O23" s="37"/>
      <c r="P23" s="40">
        <v>60</v>
      </c>
      <c r="Q23" s="24">
        <f t="shared" si="2"/>
        <v>60</v>
      </c>
      <c r="R23" s="28"/>
      <c r="S23" s="26"/>
    </row>
    <row r="24" spans="1:19" ht="12.75" hidden="1">
      <c r="A24" s="14">
        <f t="shared" si="0"/>
        <v>18</v>
      </c>
      <c r="B24" s="58"/>
      <c r="C24" s="53"/>
      <c r="D24" s="20"/>
      <c r="E24" s="129" t="s">
        <v>22</v>
      </c>
      <c r="F24" s="37"/>
      <c r="G24" s="37"/>
      <c r="H24" s="38"/>
      <c r="I24" s="37"/>
      <c r="J24" s="37">
        <f t="shared" si="1"/>
        <v>0</v>
      </c>
      <c r="K24" s="112"/>
      <c r="L24" s="36"/>
      <c r="M24" s="37">
        <v>30</v>
      </c>
      <c r="N24" s="37"/>
      <c r="O24" s="37"/>
      <c r="P24" s="40"/>
      <c r="Q24" s="24">
        <f t="shared" si="2"/>
        <v>30</v>
      </c>
      <c r="R24" s="28"/>
      <c r="S24" s="26"/>
    </row>
    <row r="25" spans="1:19" ht="12.75" hidden="1">
      <c r="A25" s="14">
        <f t="shared" si="0"/>
        <v>19</v>
      </c>
      <c r="B25" s="58"/>
      <c r="C25" s="53"/>
      <c r="D25" s="20" t="s">
        <v>23</v>
      </c>
      <c r="E25" s="127" t="s">
        <v>24</v>
      </c>
      <c r="F25" s="22">
        <v>1520</v>
      </c>
      <c r="G25" s="22">
        <v>530</v>
      </c>
      <c r="H25" s="23">
        <f>SUM(H26:H27)</f>
        <v>767</v>
      </c>
      <c r="I25" s="22"/>
      <c r="J25" s="22">
        <f t="shared" si="1"/>
        <v>2817</v>
      </c>
      <c r="K25" s="128"/>
      <c r="L25" s="21"/>
      <c r="M25" s="22"/>
      <c r="N25" s="22"/>
      <c r="O25" s="22"/>
      <c r="P25" s="111">
        <f>SUM(P27:P28)</f>
        <v>85</v>
      </c>
      <c r="Q25" s="24">
        <f t="shared" si="2"/>
        <v>85</v>
      </c>
      <c r="R25" s="25"/>
      <c r="S25" s="26"/>
    </row>
    <row r="26" spans="1:19" ht="12.75" hidden="1">
      <c r="A26" s="14">
        <f t="shared" si="0"/>
        <v>20</v>
      </c>
      <c r="B26" s="58"/>
      <c r="C26" s="53"/>
      <c r="D26" s="20"/>
      <c r="E26" s="129" t="s">
        <v>13</v>
      </c>
      <c r="F26" s="22"/>
      <c r="G26" s="22"/>
      <c r="H26" s="38">
        <f>766-36+1</f>
        <v>731</v>
      </c>
      <c r="I26" s="22"/>
      <c r="J26" s="37">
        <f t="shared" si="1"/>
        <v>731</v>
      </c>
      <c r="K26" s="128"/>
      <c r="L26" s="21"/>
      <c r="M26" s="22"/>
      <c r="N26" s="22"/>
      <c r="O26" s="22"/>
      <c r="P26" s="111"/>
      <c r="Q26" s="24">
        <f t="shared" si="2"/>
        <v>0</v>
      </c>
      <c r="R26" s="25"/>
      <c r="S26" s="26"/>
    </row>
    <row r="27" spans="1:19" ht="12.75" hidden="1">
      <c r="A27" s="14">
        <f t="shared" si="0"/>
        <v>21</v>
      </c>
      <c r="B27" s="58"/>
      <c r="C27" s="53"/>
      <c r="D27" s="20"/>
      <c r="E27" s="129" t="s">
        <v>14</v>
      </c>
      <c r="F27" s="37"/>
      <c r="G27" s="37"/>
      <c r="H27" s="38">
        <v>36</v>
      </c>
      <c r="I27" s="37"/>
      <c r="J27" s="37">
        <f t="shared" si="1"/>
        <v>36</v>
      </c>
      <c r="K27" s="112"/>
      <c r="L27" s="36"/>
      <c r="M27" s="37"/>
      <c r="N27" s="37"/>
      <c r="O27" s="37"/>
      <c r="P27" s="40"/>
      <c r="Q27" s="27">
        <f t="shared" si="2"/>
        <v>0</v>
      </c>
      <c r="R27" s="28"/>
      <c r="S27" s="26"/>
    </row>
    <row r="28" spans="1:19" ht="12.75" hidden="1">
      <c r="A28" s="14">
        <f t="shared" si="0"/>
        <v>22</v>
      </c>
      <c r="B28" s="58"/>
      <c r="C28" s="53"/>
      <c r="D28" s="20"/>
      <c r="E28" s="129" t="s">
        <v>16</v>
      </c>
      <c r="F28" s="37"/>
      <c r="G28" s="37"/>
      <c r="H28" s="38"/>
      <c r="I28" s="37"/>
      <c r="J28" s="37">
        <f t="shared" si="1"/>
        <v>0</v>
      </c>
      <c r="K28" s="112"/>
      <c r="L28" s="36"/>
      <c r="M28" s="37"/>
      <c r="N28" s="37"/>
      <c r="O28" s="37"/>
      <c r="P28" s="40">
        <v>85</v>
      </c>
      <c r="Q28" s="27">
        <f t="shared" si="2"/>
        <v>85</v>
      </c>
      <c r="R28" s="28"/>
      <c r="S28" s="26"/>
    </row>
    <row r="29" spans="1:19" ht="12.75" hidden="1">
      <c r="A29" s="14">
        <f t="shared" si="0"/>
        <v>23</v>
      </c>
      <c r="B29" s="58"/>
      <c r="C29" s="53"/>
      <c r="D29" s="20" t="s">
        <v>25</v>
      </c>
      <c r="E29" s="127" t="s">
        <v>26</v>
      </c>
      <c r="F29" s="22">
        <v>2130</v>
      </c>
      <c r="G29" s="22">
        <v>750</v>
      </c>
      <c r="H29" s="23">
        <f>1005+H31</f>
        <v>1050</v>
      </c>
      <c r="I29" s="22"/>
      <c r="J29" s="22">
        <f t="shared" si="1"/>
        <v>3930</v>
      </c>
      <c r="K29" s="128"/>
      <c r="L29" s="21"/>
      <c r="M29" s="22"/>
      <c r="N29" s="22"/>
      <c r="O29" s="22"/>
      <c r="P29" s="111">
        <f>SUM(P31:P32)</f>
        <v>60</v>
      </c>
      <c r="Q29" s="27">
        <f t="shared" si="2"/>
        <v>60</v>
      </c>
      <c r="R29" s="25"/>
      <c r="S29" s="26"/>
    </row>
    <row r="30" spans="1:19" ht="12.75" hidden="1">
      <c r="A30" s="14">
        <f t="shared" si="0"/>
        <v>24</v>
      </c>
      <c r="B30" s="58"/>
      <c r="C30" s="53"/>
      <c r="D30" s="20"/>
      <c r="E30" s="129" t="s">
        <v>13</v>
      </c>
      <c r="F30" s="22"/>
      <c r="G30" s="22"/>
      <c r="H30" s="38">
        <f>1050-45</f>
        <v>1005</v>
      </c>
      <c r="I30" s="22"/>
      <c r="J30" s="37">
        <f t="shared" si="1"/>
        <v>1005</v>
      </c>
      <c r="K30" s="128"/>
      <c r="L30" s="21"/>
      <c r="M30" s="22"/>
      <c r="N30" s="22"/>
      <c r="O30" s="22"/>
      <c r="P30" s="111"/>
      <c r="Q30" s="27">
        <f t="shared" si="2"/>
        <v>0</v>
      </c>
      <c r="R30" s="25"/>
      <c r="S30" s="26"/>
    </row>
    <row r="31" spans="1:19" ht="12.75" hidden="1">
      <c r="A31" s="14">
        <f t="shared" si="0"/>
        <v>25</v>
      </c>
      <c r="B31" s="58"/>
      <c r="C31" s="53"/>
      <c r="D31" s="20"/>
      <c r="E31" s="129" t="s">
        <v>14</v>
      </c>
      <c r="F31" s="37"/>
      <c r="G31" s="37"/>
      <c r="H31" s="38">
        <v>45</v>
      </c>
      <c r="I31" s="37"/>
      <c r="J31" s="37">
        <f t="shared" si="1"/>
        <v>45</v>
      </c>
      <c r="K31" s="112"/>
      <c r="L31" s="36"/>
      <c r="M31" s="37"/>
      <c r="N31" s="37"/>
      <c r="O31" s="37"/>
      <c r="P31" s="40"/>
      <c r="Q31" s="27">
        <f t="shared" si="2"/>
        <v>0</v>
      </c>
      <c r="R31" s="28"/>
      <c r="S31" s="26"/>
    </row>
    <row r="32" spans="1:19" ht="12.75" hidden="1">
      <c r="A32" s="14">
        <f t="shared" si="0"/>
        <v>26</v>
      </c>
      <c r="B32" s="58"/>
      <c r="C32" s="53"/>
      <c r="D32" s="20"/>
      <c r="E32" s="129" t="s">
        <v>16</v>
      </c>
      <c r="F32" s="37"/>
      <c r="G32" s="37"/>
      <c r="H32" s="38"/>
      <c r="I32" s="37"/>
      <c r="J32" s="37">
        <f t="shared" si="1"/>
        <v>0</v>
      </c>
      <c r="K32" s="112"/>
      <c r="L32" s="36"/>
      <c r="M32" s="37"/>
      <c r="N32" s="37"/>
      <c r="O32" s="37"/>
      <c r="P32" s="40">
        <v>60</v>
      </c>
      <c r="Q32" s="27">
        <f t="shared" si="2"/>
        <v>60</v>
      </c>
      <c r="R32" s="28"/>
      <c r="S32" s="26"/>
    </row>
    <row r="33" spans="1:19" ht="12.75" hidden="1">
      <c r="A33" s="14">
        <f t="shared" si="0"/>
        <v>27</v>
      </c>
      <c r="B33" s="58"/>
      <c r="C33" s="53"/>
      <c r="D33" s="20" t="s">
        <v>27</v>
      </c>
      <c r="E33" s="127" t="s">
        <v>28</v>
      </c>
      <c r="F33" s="22">
        <v>2110</v>
      </c>
      <c r="G33" s="22">
        <v>740</v>
      </c>
      <c r="H33" s="23">
        <f>770+H35+1</f>
        <v>815</v>
      </c>
      <c r="I33" s="22"/>
      <c r="J33" s="22">
        <f t="shared" si="1"/>
        <v>3665</v>
      </c>
      <c r="K33" s="128"/>
      <c r="L33" s="21"/>
      <c r="M33" s="22">
        <f>SUM(M34:M37)</f>
        <v>30</v>
      </c>
      <c r="N33" s="22"/>
      <c r="O33" s="22"/>
      <c r="P33" s="111">
        <f>SUM(P35:P37)</f>
        <v>100</v>
      </c>
      <c r="Q33" s="27">
        <f t="shared" si="2"/>
        <v>130</v>
      </c>
      <c r="R33" s="25"/>
      <c r="S33" s="26"/>
    </row>
    <row r="34" spans="1:19" ht="12.75" hidden="1">
      <c r="A34" s="14">
        <f t="shared" si="0"/>
        <v>28</v>
      </c>
      <c r="B34" s="58"/>
      <c r="C34" s="53"/>
      <c r="D34" s="20"/>
      <c r="E34" s="129" t="s">
        <v>13</v>
      </c>
      <c r="F34" s="22"/>
      <c r="G34" s="22"/>
      <c r="H34" s="38">
        <f>815-44</f>
        <v>771</v>
      </c>
      <c r="I34" s="22"/>
      <c r="J34" s="37">
        <f t="shared" si="1"/>
        <v>771</v>
      </c>
      <c r="K34" s="128"/>
      <c r="L34" s="21"/>
      <c r="M34" s="22"/>
      <c r="N34" s="22"/>
      <c r="O34" s="22"/>
      <c r="P34" s="111"/>
      <c r="Q34" s="27">
        <f t="shared" si="2"/>
        <v>0</v>
      </c>
      <c r="R34" s="25"/>
      <c r="S34" s="26"/>
    </row>
    <row r="35" spans="1:19" ht="12.75" hidden="1">
      <c r="A35" s="14">
        <f t="shared" si="0"/>
        <v>29</v>
      </c>
      <c r="B35" s="58"/>
      <c r="C35" s="53"/>
      <c r="D35" s="20"/>
      <c r="E35" s="129" t="s">
        <v>14</v>
      </c>
      <c r="F35" s="37"/>
      <c r="G35" s="37"/>
      <c r="H35" s="38">
        <v>44</v>
      </c>
      <c r="I35" s="37"/>
      <c r="J35" s="37">
        <f t="shared" si="1"/>
        <v>44</v>
      </c>
      <c r="K35" s="112"/>
      <c r="L35" s="36"/>
      <c r="M35" s="37"/>
      <c r="N35" s="37"/>
      <c r="O35" s="37"/>
      <c r="P35" s="40"/>
      <c r="Q35" s="27">
        <f t="shared" si="2"/>
        <v>0</v>
      </c>
      <c r="R35" s="28"/>
      <c r="S35" s="26"/>
    </row>
    <row r="36" spans="1:19" ht="12.75" hidden="1">
      <c r="A36" s="14">
        <f t="shared" si="0"/>
        <v>30</v>
      </c>
      <c r="B36" s="58"/>
      <c r="C36" s="53"/>
      <c r="D36" s="20"/>
      <c r="E36" s="129" t="s">
        <v>16</v>
      </c>
      <c r="F36" s="37"/>
      <c r="G36" s="37"/>
      <c r="H36" s="38"/>
      <c r="I36" s="37"/>
      <c r="J36" s="37">
        <f t="shared" si="1"/>
        <v>0</v>
      </c>
      <c r="K36" s="112"/>
      <c r="L36" s="36"/>
      <c r="M36" s="37"/>
      <c r="N36" s="37"/>
      <c r="O36" s="37"/>
      <c r="P36" s="40">
        <v>100</v>
      </c>
      <c r="Q36" s="27">
        <f t="shared" si="2"/>
        <v>100</v>
      </c>
      <c r="R36" s="28"/>
      <c r="S36" s="26"/>
    </row>
    <row r="37" spans="1:19" ht="12.75" hidden="1">
      <c r="A37" s="14">
        <f t="shared" si="0"/>
        <v>31</v>
      </c>
      <c r="B37" s="58"/>
      <c r="C37" s="53"/>
      <c r="D37" s="20"/>
      <c r="E37" s="129" t="s">
        <v>22</v>
      </c>
      <c r="F37" s="37"/>
      <c r="G37" s="37"/>
      <c r="H37" s="38"/>
      <c r="I37" s="37"/>
      <c r="J37" s="37">
        <f t="shared" si="1"/>
        <v>0</v>
      </c>
      <c r="K37" s="112"/>
      <c r="L37" s="36"/>
      <c r="M37" s="37">
        <v>30</v>
      </c>
      <c r="N37" s="37"/>
      <c r="O37" s="37"/>
      <c r="P37" s="40"/>
      <c r="Q37" s="27">
        <f t="shared" si="2"/>
        <v>30</v>
      </c>
      <c r="R37" s="28"/>
      <c r="S37" s="26"/>
    </row>
    <row r="38" spans="1:19" ht="12.75" hidden="1">
      <c r="A38" s="14">
        <f t="shared" si="0"/>
        <v>32</v>
      </c>
      <c r="B38" s="58"/>
      <c r="C38" s="53"/>
      <c r="D38" s="20" t="s">
        <v>29</v>
      </c>
      <c r="E38" s="127" t="s">
        <v>30</v>
      </c>
      <c r="F38" s="22">
        <v>2460</v>
      </c>
      <c r="G38" s="22">
        <v>860</v>
      </c>
      <c r="H38" s="23">
        <f>SUM(H39:H40)</f>
        <v>1535</v>
      </c>
      <c r="I38" s="22"/>
      <c r="J38" s="22">
        <f t="shared" si="1"/>
        <v>4855</v>
      </c>
      <c r="K38" s="128"/>
      <c r="L38" s="21"/>
      <c r="M38" s="22"/>
      <c r="N38" s="22"/>
      <c r="O38" s="22"/>
      <c r="P38" s="111">
        <f>SUM(P40:P41)</f>
        <v>115</v>
      </c>
      <c r="Q38" s="27">
        <f t="shared" si="2"/>
        <v>115</v>
      </c>
      <c r="R38" s="25"/>
      <c r="S38" s="26"/>
    </row>
    <row r="39" spans="1:19" ht="12.75" hidden="1">
      <c r="A39" s="14">
        <f t="shared" si="0"/>
        <v>33</v>
      </c>
      <c r="B39" s="58"/>
      <c r="C39" s="53"/>
      <c r="D39" s="20"/>
      <c r="E39" s="129" t="s">
        <v>13</v>
      </c>
      <c r="F39" s="22"/>
      <c r="G39" s="22"/>
      <c r="H39" s="38">
        <f>1534-53+1</f>
        <v>1482</v>
      </c>
      <c r="I39" s="22"/>
      <c r="J39" s="37">
        <f t="shared" si="1"/>
        <v>1482</v>
      </c>
      <c r="K39" s="128"/>
      <c r="L39" s="21"/>
      <c r="M39" s="22"/>
      <c r="N39" s="22"/>
      <c r="O39" s="22"/>
      <c r="P39" s="111"/>
      <c r="Q39" s="27">
        <f t="shared" si="2"/>
        <v>0</v>
      </c>
      <c r="R39" s="25"/>
      <c r="S39" s="26"/>
    </row>
    <row r="40" spans="1:19" ht="12.75" hidden="1">
      <c r="A40" s="14">
        <f t="shared" si="0"/>
        <v>34</v>
      </c>
      <c r="B40" s="58"/>
      <c r="C40" s="53"/>
      <c r="D40" s="20"/>
      <c r="E40" s="129" t="s">
        <v>14</v>
      </c>
      <c r="F40" s="37"/>
      <c r="G40" s="37"/>
      <c r="H40" s="38">
        <v>53</v>
      </c>
      <c r="I40" s="37"/>
      <c r="J40" s="37">
        <f t="shared" si="1"/>
        <v>53</v>
      </c>
      <c r="K40" s="112"/>
      <c r="L40" s="36"/>
      <c r="M40" s="37"/>
      <c r="N40" s="37"/>
      <c r="O40" s="37"/>
      <c r="P40" s="37"/>
      <c r="Q40" s="27">
        <f t="shared" si="2"/>
        <v>0</v>
      </c>
      <c r="R40" s="28"/>
      <c r="S40" s="26"/>
    </row>
    <row r="41" spans="1:19" ht="13.5" hidden="1" thickBot="1">
      <c r="A41" s="14">
        <f t="shared" si="0"/>
        <v>35</v>
      </c>
      <c r="B41" s="58"/>
      <c r="C41" s="53"/>
      <c r="D41" s="20"/>
      <c r="E41" s="129" t="s">
        <v>16</v>
      </c>
      <c r="F41" s="37"/>
      <c r="G41" s="37"/>
      <c r="H41" s="38"/>
      <c r="I41" s="37"/>
      <c r="J41" s="37">
        <f t="shared" si="1"/>
        <v>0</v>
      </c>
      <c r="K41" s="112"/>
      <c r="L41" s="36"/>
      <c r="M41" s="37"/>
      <c r="N41" s="37"/>
      <c r="O41" s="37"/>
      <c r="P41" s="37">
        <v>115</v>
      </c>
      <c r="Q41" s="27">
        <f t="shared" si="2"/>
        <v>115</v>
      </c>
      <c r="R41" s="28"/>
      <c r="S41" s="30"/>
    </row>
    <row r="42" spans="1:21" s="32" customFormat="1" ht="12.75" hidden="1">
      <c r="A42" s="14"/>
      <c r="B42" s="58"/>
      <c r="C42" s="53"/>
      <c r="D42" s="20"/>
      <c r="E42" s="129"/>
      <c r="F42" s="37"/>
      <c r="G42" s="37"/>
      <c r="H42" s="38"/>
      <c r="I42" s="37"/>
      <c r="J42" s="37"/>
      <c r="K42" s="112"/>
      <c r="L42" s="39"/>
      <c r="M42" s="37"/>
      <c r="N42" s="37"/>
      <c r="O42" s="37"/>
      <c r="P42" s="37"/>
      <c r="Q42" s="27"/>
      <c r="R42" s="28"/>
      <c r="S42" s="35"/>
      <c r="T42" s="5"/>
      <c r="U42" s="5"/>
    </row>
    <row r="43" spans="1:21" s="32" customFormat="1" ht="12.75" hidden="1">
      <c r="A43" s="14"/>
      <c r="B43" s="58"/>
      <c r="C43" s="53"/>
      <c r="D43" s="20"/>
      <c r="E43" s="129"/>
      <c r="F43" s="37"/>
      <c r="G43" s="37"/>
      <c r="H43" s="38"/>
      <c r="I43" s="37"/>
      <c r="J43" s="37"/>
      <c r="K43" s="112"/>
      <c r="L43" s="39"/>
      <c r="M43" s="37"/>
      <c r="N43" s="37"/>
      <c r="O43" s="37"/>
      <c r="P43" s="37"/>
      <c r="Q43" s="27"/>
      <c r="R43" s="28"/>
      <c r="S43" s="35"/>
      <c r="T43" s="5"/>
      <c r="U43" s="5"/>
    </row>
    <row r="44" spans="1:21" s="32" customFormat="1" ht="12.75" hidden="1">
      <c r="A44" s="14"/>
      <c r="B44" s="58"/>
      <c r="C44" s="53"/>
      <c r="D44" s="20"/>
      <c r="E44" s="129"/>
      <c r="F44" s="37"/>
      <c r="G44" s="37"/>
      <c r="H44" s="38"/>
      <c r="I44" s="37"/>
      <c r="J44" s="37"/>
      <c r="K44" s="112"/>
      <c r="L44" s="39"/>
      <c r="M44" s="37"/>
      <c r="N44" s="37"/>
      <c r="O44" s="37"/>
      <c r="P44" s="37"/>
      <c r="Q44" s="27"/>
      <c r="R44" s="28"/>
      <c r="S44" s="35"/>
      <c r="T44" s="5"/>
      <c r="U44" s="5"/>
    </row>
    <row r="45" spans="1:21" s="32" customFormat="1" ht="12.75" hidden="1">
      <c r="A45" s="14"/>
      <c r="B45" s="58"/>
      <c r="C45" s="53"/>
      <c r="D45" s="20"/>
      <c r="E45" s="129"/>
      <c r="F45" s="37"/>
      <c r="G45" s="37"/>
      <c r="H45" s="38"/>
      <c r="I45" s="37"/>
      <c r="J45" s="37"/>
      <c r="K45" s="112"/>
      <c r="L45" s="39"/>
      <c r="M45" s="37"/>
      <c r="N45" s="37"/>
      <c r="O45" s="37"/>
      <c r="P45" s="37"/>
      <c r="Q45" s="27"/>
      <c r="R45" s="28"/>
      <c r="S45" s="35"/>
      <c r="T45" s="5"/>
      <c r="U45" s="5"/>
    </row>
    <row r="46" spans="1:19" ht="18.75" hidden="1">
      <c r="A46" s="14"/>
      <c r="B46" s="131" t="s">
        <v>0</v>
      </c>
      <c r="C46" s="53"/>
      <c r="D46" s="20"/>
      <c r="E46" s="129"/>
      <c r="F46" s="37"/>
      <c r="G46" s="37"/>
      <c r="H46" s="38"/>
      <c r="I46" s="37"/>
      <c r="J46" s="44"/>
      <c r="K46" s="113"/>
      <c r="L46" s="39"/>
      <c r="M46" s="37"/>
      <c r="N46" s="37"/>
      <c r="O46" s="44"/>
      <c r="P46" s="44"/>
      <c r="Q46" s="45"/>
      <c r="R46" s="33"/>
      <c r="S46" s="283"/>
    </row>
    <row r="47" spans="1:19" ht="6" customHeight="1" hidden="1">
      <c r="A47" s="14"/>
      <c r="B47" s="58"/>
      <c r="C47" s="53"/>
      <c r="D47" s="20"/>
      <c r="E47" s="129"/>
      <c r="F47" s="37"/>
      <c r="G47" s="37"/>
      <c r="H47" s="38"/>
      <c r="I47" s="37"/>
      <c r="J47" s="44"/>
      <c r="K47" s="113"/>
      <c r="L47" s="39"/>
      <c r="M47" s="37"/>
      <c r="N47" s="37"/>
      <c r="O47" s="44"/>
      <c r="P47" s="44"/>
      <c r="Q47" s="45"/>
      <c r="R47" s="33"/>
      <c r="S47" s="283"/>
    </row>
    <row r="48" spans="1:19" ht="13.5" customHeight="1" hidden="1">
      <c r="A48" s="465" t="s">
        <v>1</v>
      </c>
      <c r="B48" s="466"/>
      <c r="C48" s="466"/>
      <c r="D48" s="466"/>
      <c r="E48" s="466"/>
      <c r="F48" s="466"/>
      <c r="G48" s="466"/>
      <c r="H48" s="466"/>
      <c r="I48" s="466"/>
      <c r="J48" s="466"/>
      <c r="K48" s="467"/>
      <c r="L48" s="114"/>
      <c r="M48" s="115"/>
      <c r="N48" s="115"/>
      <c r="O48" s="115"/>
      <c r="P48" s="115"/>
      <c r="Q48" s="116"/>
      <c r="R48" s="9"/>
      <c r="S48" s="468"/>
    </row>
    <row r="49" spans="1:19" ht="18.75" customHeight="1" hidden="1">
      <c r="A49" s="132"/>
      <c r="B49" s="133"/>
      <c r="C49" s="134"/>
      <c r="D49" s="135"/>
      <c r="E49" s="136"/>
      <c r="F49" s="471" t="s">
        <v>2</v>
      </c>
      <c r="G49" s="471"/>
      <c r="H49" s="471"/>
      <c r="I49" s="471"/>
      <c r="J49" s="471"/>
      <c r="K49" s="137"/>
      <c r="L49" s="472" t="s">
        <v>3</v>
      </c>
      <c r="M49" s="471"/>
      <c r="N49" s="471"/>
      <c r="O49" s="471"/>
      <c r="P49" s="471"/>
      <c r="Q49" s="473"/>
      <c r="R49" s="10"/>
      <c r="S49" s="469"/>
    </row>
    <row r="50" spans="1:19" ht="12.75" hidden="1">
      <c r="A50" s="132"/>
      <c r="B50" s="138" t="s">
        <v>4</v>
      </c>
      <c r="C50" s="135" t="s">
        <v>5</v>
      </c>
      <c r="D50" s="474" t="s">
        <v>6</v>
      </c>
      <c r="E50" s="475"/>
      <c r="F50" s="475"/>
      <c r="G50" s="475"/>
      <c r="H50" s="475"/>
      <c r="I50" s="475"/>
      <c r="J50" s="475"/>
      <c r="K50" s="139"/>
      <c r="L50" s="476"/>
      <c r="M50" s="477"/>
      <c r="N50" s="477"/>
      <c r="O50" s="477"/>
      <c r="P50" s="477"/>
      <c r="Q50" s="478"/>
      <c r="R50" s="11"/>
      <c r="S50" s="469"/>
    </row>
    <row r="51" spans="1:19" ht="12.75" hidden="1">
      <c r="A51" s="132"/>
      <c r="B51" s="138" t="s">
        <v>7</v>
      </c>
      <c r="C51" s="135" t="s">
        <v>8</v>
      </c>
      <c r="D51" s="135"/>
      <c r="E51" s="136" t="s">
        <v>9</v>
      </c>
      <c r="F51" s="427">
        <v>610</v>
      </c>
      <c r="G51" s="427">
        <v>620</v>
      </c>
      <c r="H51" s="427">
        <v>630</v>
      </c>
      <c r="I51" s="427">
        <v>640</v>
      </c>
      <c r="J51" s="427" t="s">
        <v>10</v>
      </c>
      <c r="K51" s="140"/>
      <c r="L51" s="480">
        <v>711</v>
      </c>
      <c r="M51" s="427">
        <v>713</v>
      </c>
      <c r="N51" s="427">
        <v>714</v>
      </c>
      <c r="O51" s="427">
        <v>716</v>
      </c>
      <c r="P51" s="427">
        <v>717</v>
      </c>
      <c r="Q51" s="479" t="s">
        <v>10</v>
      </c>
      <c r="R51" s="12"/>
      <c r="S51" s="469"/>
    </row>
    <row r="52" spans="1:19" ht="13.5" hidden="1" thickBot="1">
      <c r="A52" s="132"/>
      <c r="B52" s="138"/>
      <c r="C52" s="135"/>
      <c r="D52" s="135"/>
      <c r="E52" s="136"/>
      <c r="F52" s="427"/>
      <c r="G52" s="427"/>
      <c r="H52" s="427"/>
      <c r="I52" s="427"/>
      <c r="J52" s="427"/>
      <c r="K52" s="140"/>
      <c r="L52" s="480"/>
      <c r="M52" s="427"/>
      <c r="N52" s="427"/>
      <c r="O52" s="427"/>
      <c r="P52" s="427"/>
      <c r="Q52" s="479"/>
      <c r="R52" s="12"/>
      <c r="S52" s="470"/>
    </row>
    <row r="53" spans="1:19" ht="12.75" hidden="1">
      <c r="A53" s="14">
        <f>A41+1</f>
        <v>36</v>
      </c>
      <c r="B53" s="58"/>
      <c r="C53" s="53"/>
      <c r="D53" s="20" t="s">
        <v>31</v>
      </c>
      <c r="E53" s="127" t="s">
        <v>32</v>
      </c>
      <c r="F53" s="22">
        <v>3075</v>
      </c>
      <c r="G53" s="22">
        <v>1075</v>
      </c>
      <c r="H53" s="23">
        <f>SUM(H54:H55)</f>
        <v>1554</v>
      </c>
      <c r="I53" s="22"/>
      <c r="J53" s="22">
        <f aca="true" t="shared" si="3" ref="J53:J86">SUM(F53:I53)</f>
        <v>5704</v>
      </c>
      <c r="K53" s="128"/>
      <c r="L53" s="21"/>
      <c r="M53" s="22">
        <f>SUM(M54:M58)</f>
        <v>30</v>
      </c>
      <c r="N53" s="22"/>
      <c r="O53" s="22"/>
      <c r="P53" s="22">
        <f>SUM(P55:P58)</f>
        <v>600</v>
      </c>
      <c r="Q53" s="24">
        <f aca="true" t="shared" si="4" ref="Q53:Q59">SUM(L53:P53)</f>
        <v>630</v>
      </c>
      <c r="R53" s="25"/>
      <c r="S53" s="35"/>
    </row>
    <row r="54" spans="1:19" ht="12.75" hidden="1">
      <c r="A54" s="14">
        <f aca="true" t="shared" si="5" ref="A54:A86">A53+1</f>
        <v>37</v>
      </c>
      <c r="B54" s="58"/>
      <c r="C54" s="53"/>
      <c r="D54" s="20"/>
      <c r="E54" s="129" t="s">
        <v>13</v>
      </c>
      <c r="F54" s="22"/>
      <c r="G54" s="22"/>
      <c r="H54" s="38">
        <f>1554-68</f>
        <v>1486</v>
      </c>
      <c r="I54" s="22"/>
      <c r="J54" s="37">
        <f t="shared" si="3"/>
        <v>1486</v>
      </c>
      <c r="K54" s="128"/>
      <c r="L54" s="21"/>
      <c r="M54" s="22"/>
      <c r="N54" s="22"/>
      <c r="O54" s="22"/>
      <c r="P54" s="22"/>
      <c r="Q54" s="27">
        <f t="shared" si="4"/>
        <v>0</v>
      </c>
      <c r="R54" s="25"/>
      <c r="S54" s="26"/>
    </row>
    <row r="55" spans="1:19" ht="12.75" hidden="1">
      <c r="A55" s="14">
        <f t="shared" si="5"/>
        <v>38</v>
      </c>
      <c r="B55" s="58"/>
      <c r="C55" s="53"/>
      <c r="D55" s="20"/>
      <c r="E55" s="129" t="s">
        <v>14</v>
      </c>
      <c r="F55" s="37"/>
      <c r="G55" s="37"/>
      <c r="H55" s="38">
        <v>68</v>
      </c>
      <c r="I55" s="37"/>
      <c r="J55" s="37">
        <f t="shared" si="3"/>
        <v>68</v>
      </c>
      <c r="K55" s="112"/>
      <c r="L55" s="36"/>
      <c r="M55" s="37"/>
      <c r="N55" s="37"/>
      <c r="O55" s="37"/>
      <c r="P55" s="37"/>
      <c r="Q55" s="27">
        <f t="shared" si="4"/>
        <v>0</v>
      </c>
      <c r="R55" s="28"/>
      <c r="S55" s="26"/>
    </row>
    <row r="56" spans="1:19" ht="12.75" hidden="1">
      <c r="A56" s="14">
        <f t="shared" si="5"/>
        <v>39</v>
      </c>
      <c r="B56" s="58"/>
      <c r="C56" s="53"/>
      <c r="D56" s="20"/>
      <c r="E56" s="129" t="s">
        <v>21</v>
      </c>
      <c r="F56" s="37"/>
      <c r="G56" s="37"/>
      <c r="H56" s="38"/>
      <c r="I56" s="37"/>
      <c r="J56" s="37">
        <f t="shared" si="3"/>
        <v>0</v>
      </c>
      <c r="K56" s="112"/>
      <c r="L56" s="36"/>
      <c r="M56" s="37"/>
      <c r="N56" s="37"/>
      <c r="O56" s="37"/>
      <c r="P56" s="37">
        <v>500</v>
      </c>
      <c r="Q56" s="27">
        <f t="shared" si="4"/>
        <v>500</v>
      </c>
      <c r="R56" s="28"/>
      <c r="S56" s="26"/>
    </row>
    <row r="57" spans="1:19" ht="12.75" hidden="1">
      <c r="A57" s="14">
        <f t="shared" si="5"/>
        <v>40</v>
      </c>
      <c r="B57" s="58"/>
      <c r="C57" s="53"/>
      <c r="D57" s="20"/>
      <c r="E57" s="129" t="s">
        <v>16</v>
      </c>
      <c r="F57" s="37"/>
      <c r="G57" s="37"/>
      <c r="H57" s="38"/>
      <c r="I57" s="37"/>
      <c r="J57" s="37">
        <f t="shared" si="3"/>
        <v>0</v>
      </c>
      <c r="K57" s="112"/>
      <c r="L57" s="36"/>
      <c r="M57" s="37"/>
      <c r="N57" s="37"/>
      <c r="O57" s="37"/>
      <c r="P57" s="37">
        <v>100</v>
      </c>
      <c r="Q57" s="27">
        <f t="shared" si="4"/>
        <v>100</v>
      </c>
      <c r="R57" s="28"/>
      <c r="S57" s="26"/>
    </row>
    <row r="58" spans="1:19" ht="12.75" hidden="1">
      <c r="A58" s="14">
        <f t="shared" si="5"/>
        <v>41</v>
      </c>
      <c r="B58" s="58"/>
      <c r="C58" s="53"/>
      <c r="D58" s="20"/>
      <c r="E58" s="129" t="s">
        <v>22</v>
      </c>
      <c r="F58" s="37"/>
      <c r="G58" s="37"/>
      <c r="H58" s="38"/>
      <c r="I58" s="37"/>
      <c r="J58" s="37">
        <f t="shared" si="3"/>
        <v>0</v>
      </c>
      <c r="K58" s="112"/>
      <c r="L58" s="36"/>
      <c r="M58" s="37">
        <v>30</v>
      </c>
      <c r="N58" s="37"/>
      <c r="O58" s="37"/>
      <c r="P58" s="40"/>
      <c r="Q58" s="27">
        <f t="shared" si="4"/>
        <v>30</v>
      </c>
      <c r="R58" s="28"/>
      <c r="S58" s="41"/>
    </row>
    <row r="59" spans="1:19" ht="12.75" hidden="1">
      <c r="A59" s="14">
        <f t="shared" si="5"/>
        <v>42</v>
      </c>
      <c r="B59" s="58"/>
      <c r="C59" s="53"/>
      <c r="D59" s="20" t="s">
        <v>33</v>
      </c>
      <c r="E59" s="127" t="s">
        <v>34</v>
      </c>
      <c r="F59" s="22">
        <v>2650</v>
      </c>
      <c r="G59" s="22">
        <v>940</v>
      </c>
      <c r="H59" s="23">
        <f>SUM(H60:H61)</f>
        <v>1765</v>
      </c>
      <c r="I59" s="22"/>
      <c r="J59" s="22">
        <f t="shared" si="3"/>
        <v>5355</v>
      </c>
      <c r="K59" s="128"/>
      <c r="L59" s="21"/>
      <c r="M59" s="22"/>
      <c r="N59" s="22"/>
      <c r="O59" s="22"/>
      <c r="P59" s="22">
        <f>SUM(P61:P63)</f>
        <v>870</v>
      </c>
      <c r="Q59" s="24">
        <f t="shared" si="4"/>
        <v>870</v>
      </c>
      <c r="R59" s="25"/>
      <c r="S59" s="42"/>
    </row>
    <row r="60" spans="1:19" ht="12.75" hidden="1">
      <c r="A60" s="14">
        <f t="shared" si="5"/>
        <v>43</v>
      </c>
      <c r="B60" s="58"/>
      <c r="C60" s="53"/>
      <c r="D60" s="20"/>
      <c r="E60" s="129" t="s">
        <v>13</v>
      </c>
      <c r="F60" s="22"/>
      <c r="G60" s="22"/>
      <c r="H60" s="38">
        <f>1765-60</f>
        <v>1705</v>
      </c>
      <c r="I60" s="22"/>
      <c r="J60" s="37">
        <f t="shared" si="3"/>
        <v>1705</v>
      </c>
      <c r="K60" s="128"/>
      <c r="L60" s="21"/>
      <c r="M60" s="22"/>
      <c r="N60" s="22"/>
      <c r="O60" s="22"/>
      <c r="P60" s="22"/>
      <c r="Q60" s="24"/>
      <c r="R60" s="25"/>
      <c r="S60" s="42"/>
    </row>
    <row r="61" spans="1:19" ht="12.75" hidden="1">
      <c r="A61" s="14">
        <f t="shared" si="5"/>
        <v>44</v>
      </c>
      <c r="B61" s="58"/>
      <c r="C61" s="53"/>
      <c r="D61" s="20"/>
      <c r="E61" s="129" t="s">
        <v>14</v>
      </c>
      <c r="F61" s="37"/>
      <c r="G61" s="37"/>
      <c r="H61" s="38">
        <v>60</v>
      </c>
      <c r="I61" s="37"/>
      <c r="J61" s="37">
        <f t="shared" si="3"/>
        <v>60</v>
      </c>
      <c r="K61" s="112"/>
      <c r="L61" s="36"/>
      <c r="M61" s="37"/>
      <c r="N61" s="37"/>
      <c r="O61" s="37"/>
      <c r="P61" s="37"/>
      <c r="Q61" s="27">
        <f aca="true" t="shared" si="6" ref="Q61:Q86">SUM(L61:P61)</f>
        <v>0</v>
      </c>
      <c r="R61" s="28"/>
      <c r="S61" s="42"/>
    </row>
    <row r="62" spans="1:19" ht="12.75" hidden="1">
      <c r="A62" s="14">
        <f t="shared" si="5"/>
        <v>45</v>
      </c>
      <c r="B62" s="58"/>
      <c r="C62" s="53"/>
      <c r="D62" s="20"/>
      <c r="E62" s="129" t="s">
        <v>35</v>
      </c>
      <c r="F62" s="37"/>
      <c r="G62" s="37"/>
      <c r="H62" s="38"/>
      <c r="I62" s="37"/>
      <c r="J62" s="37">
        <f t="shared" si="3"/>
        <v>0</v>
      </c>
      <c r="K62" s="112"/>
      <c r="L62" s="36"/>
      <c r="M62" s="37"/>
      <c r="N62" s="37"/>
      <c r="O62" s="37"/>
      <c r="P62" s="37">
        <v>750</v>
      </c>
      <c r="Q62" s="27">
        <f t="shared" si="6"/>
        <v>750</v>
      </c>
      <c r="R62" s="28"/>
      <c r="S62" s="42"/>
    </row>
    <row r="63" spans="1:19" ht="12.75" hidden="1">
      <c r="A63" s="14">
        <f t="shared" si="5"/>
        <v>46</v>
      </c>
      <c r="B63" s="58"/>
      <c r="C63" s="53"/>
      <c r="D63" s="20"/>
      <c r="E63" s="129" t="s">
        <v>16</v>
      </c>
      <c r="F63" s="37"/>
      <c r="G63" s="37"/>
      <c r="H63" s="38"/>
      <c r="I63" s="37"/>
      <c r="J63" s="37">
        <f t="shared" si="3"/>
        <v>0</v>
      </c>
      <c r="K63" s="112"/>
      <c r="L63" s="36"/>
      <c r="M63" s="37"/>
      <c r="N63" s="37"/>
      <c r="O63" s="37"/>
      <c r="P63" s="37">
        <v>120</v>
      </c>
      <c r="Q63" s="27">
        <f t="shared" si="6"/>
        <v>120</v>
      </c>
      <c r="R63" s="28"/>
      <c r="S63" s="42"/>
    </row>
    <row r="64" spans="1:19" ht="12.75" hidden="1">
      <c r="A64" s="14">
        <f t="shared" si="5"/>
        <v>47</v>
      </c>
      <c r="B64" s="58"/>
      <c r="C64" s="53"/>
      <c r="D64" s="20" t="s">
        <v>36</v>
      </c>
      <c r="E64" s="127" t="s">
        <v>37</v>
      </c>
      <c r="F64" s="22">
        <v>1380</v>
      </c>
      <c r="G64" s="22">
        <v>490</v>
      </c>
      <c r="H64" s="23">
        <f>SUM(H65:H67)</f>
        <v>950</v>
      </c>
      <c r="I64" s="22"/>
      <c r="J64" s="22">
        <f t="shared" si="3"/>
        <v>2820</v>
      </c>
      <c r="K64" s="128"/>
      <c r="L64" s="21"/>
      <c r="M64" s="22"/>
      <c r="N64" s="22"/>
      <c r="O64" s="22"/>
      <c r="P64" s="22">
        <f>SUM(P66:P69)</f>
        <v>140</v>
      </c>
      <c r="Q64" s="24">
        <f t="shared" si="6"/>
        <v>140</v>
      </c>
      <c r="R64" s="25"/>
      <c r="S64" s="42"/>
    </row>
    <row r="65" spans="1:19" ht="12.75" hidden="1">
      <c r="A65" s="14">
        <f t="shared" si="5"/>
        <v>48</v>
      </c>
      <c r="B65" s="58"/>
      <c r="C65" s="53"/>
      <c r="D65" s="20"/>
      <c r="E65" s="129" t="s">
        <v>13</v>
      </c>
      <c r="F65" s="22"/>
      <c r="G65" s="22"/>
      <c r="H65" s="38">
        <f>950-30-128</f>
        <v>792</v>
      </c>
      <c r="I65" s="22"/>
      <c r="J65" s="37">
        <f t="shared" si="3"/>
        <v>792</v>
      </c>
      <c r="K65" s="128"/>
      <c r="L65" s="21"/>
      <c r="M65" s="22"/>
      <c r="N65" s="22"/>
      <c r="O65" s="22"/>
      <c r="P65" s="22"/>
      <c r="Q65" s="24">
        <f t="shared" si="6"/>
        <v>0</v>
      </c>
      <c r="R65" s="25"/>
      <c r="S65" s="42"/>
    </row>
    <row r="66" spans="1:19" ht="12.75" hidden="1">
      <c r="A66" s="14">
        <f t="shared" si="5"/>
        <v>49</v>
      </c>
      <c r="B66" s="58"/>
      <c r="C66" s="53"/>
      <c r="D66" s="20"/>
      <c r="E66" s="129" t="s">
        <v>14</v>
      </c>
      <c r="F66" s="37"/>
      <c r="G66" s="37"/>
      <c r="H66" s="38">
        <v>30</v>
      </c>
      <c r="I66" s="37"/>
      <c r="J66" s="37">
        <f t="shared" si="3"/>
        <v>30</v>
      </c>
      <c r="K66" s="112"/>
      <c r="L66" s="36"/>
      <c r="M66" s="37"/>
      <c r="N66" s="37"/>
      <c r="O66" s="37"/>
      <c r="P66" s="37"/>
      <c r="Q66" s="24">
        <f t="shared" si="6"/>
        <v>0</v>
      </c>
      <c r="R66" s="28"/>
      <c r="S66" s="26"/>
    </row>
    <row r="67" spans="1:19" ht="12.75" hidden="1">
      <c r="A67" s="14">
        <f t="shared" si="5"/>
        <v>50</v>
      </c>
      <c r="B67" s="58"/>
      <c r="C67" s="53"/>
      <c r="D67" s="20"/>
      <c r="E67" s="129" t="s">
        <v>15</v>
      </c>
      <c r="F67" s="37"/>
      <c r="G67" s="37"/>
      <c r="H67" s="38">
        <v>128</v>
      </c>
      <c r="I67" s="37"/>
      <c r="J67" s="37">
        <f t="shared" si="3"/>
        <v>128</v>
      </c>
      <c r="K67" s="112"/>
      <c r="L67" s="36"/>
      <c r="M67" s="37"/>
      <c r="N67" s="37"/>
      <c r="O67" s="37"/>
      <c r="P67" s="37"/>
      <c r="Q67" s="27">
        <f t="shared" si="6"/>
        <v>0</v>
      </c>
      <c r="R67" s="28"/>
      <c r="S67" s="26"/>
    </row>
    <row r="68" spans="1:19" ht="12.75" hidden="1">
      <c r="A68" s="14">
        <f t="shared" si="5"/>
        <v>51</v>
      </c>
      <c r="B68" s="58"/>
      <c r="C68" s="53"/>
      <c r="D68" s="20"/>
      <c r="E68" s="129" t="s">
        <v>21</v>
      </c>
      <c r="F68" s="37"/>
      <c r="G68" s="37"/>
      <c r="H68" s="38"/>
      <c r="I68" s="37"/>
      <c r="J68" s="37">
        <f t="shared" si="3"/>
        <v>0</v>
      </c>
      <c r="K68" s="112"/>
      <c r="L68" s="36"/>
      <c r="M68" s="37"/>
      <c r="N68" s="37"/>
      <c r="O68" s="37"/>
      <c r="P68" s="37">
        <v>100</v>
      </c>
      <c r="Q68" s="27">
        <f t="shared" si="6"/>
        <v>100</v>
      </c>
      <c r="R68" s="28"/>
      <c r="S68" s="26"/>
    </row>
    <row r="69" spans="1:19" ht="12.75" hidden="1">
      <c r="A69" s="14">
        <f t="shared" si="5"/>
        <v>52</v>
      </c>
      <c r="B69" s="58"/>
      <c r="C69" s="53"/>
      <c r="D69" s="20"/>
      <c r="E69" s="129" t="s">
        <v>16</v>
      </c>
      <c r="F69" s="37"/>
      <c r="G69" s="37"/>
      <c r="H69" s="38"/>
      <c r="I69" s="37"/>
      <c r="J69" s="37">
        <f t="shared" si="3"/>
        <v>0</v>
      </c>
      <c r="K69" s="112"/>
      <c r="L69" s="36"/>
      <c r="M69" s="37"/>
      <c r="N69" s="37"/>
      <c r="O69" s="44"/>
      <c r="P69" s="44">
        <v>40</v>
      </c>
      <c r="Q69" s="45">
        <f t="shared" si="6"/>
        <v>40</v>
      </c>
      <c r="R69" s="33"/>
      <c r="S69" s="26"/>
    </row>
    <row r="70" spans="1:19" ht="12.75" hidden="1">
      <c r="A70" s="14">
        <f t="shared" si="5"/>
        <v>53</v>
      </c>
      <c r="B70" s="58"/>
      <c r="C70" s="53"/>
      <c r="D70" s="20" t="s">
        <v>38</v>
      </c>
      <c r="E70" s="127" t="s">
        <v>39</v>
      </c>
      <c r="F70" s="22">
        <v>1818</v>
      </c>
      <c r="G70" s="22">
        <v>648</v>
      </c>
      <c r="H70" s="23">
        <f>SUM(H71:H73)</f>
        <v>1288</v>
      </c>
      <c r="I70" s="22"/>
      <c r="J70" s="22">
        <f t="shared" si="3"/>
        <v>3754</v>
      </c>
      <c r="K70" s="128"/>
      <c r="L70" s="21"/>
      <c r="M70" s="22"/>
      <c r="N70" s="22"/>
      <c r="O70" s="46"/>
      <c r="P70" s="46">
        <f>SUM(P72:P75)</f>
        <v>390</v>
      </c>
      <c r="Q70" s="47">
        <f t="shared" si="6"/>
        <v>390</v>
      </c>
      <c r="R70" s="43"/>
      <c r="S70" s="26"/>
    </row>
    <row r="71" spans="1:19" ht="12.75" hidden="1">
      <c r="A71" s="14">
        <f t="shared" si="5"/>
        <v>54</v>
      </c>
      <c r="B71" s="58"/>
      <c r="C71" s="53"/>
      <c r="D71" s="20"/>
      <c r="E71" s="129" t="s">
        <v>13</v>
      </c>
      <c r="F71" s="22"/>
      <c r="G71" s="22"/>
      <c r="H71" s="38">
        <f>1288-28-130</f>
        <v>1130</v>
      </c>
      <c r="I71" s="22"/>
      <c r="J71" s="37">
        <f t="shared" si="3"/>
        <v>1130</v>
      </c>
      <c r="K71" s="128"/>
      <c r="L71" s="21"/>
      <c r="M71" s="22"/>
      <c r="N71" s="22"/>
      <c r="O71" s="46"/>
      <c r="P71" s="46"/>
      <c r="Q71" s="47">
        <f t="shared" si="6"/>
        <v>0</v>
      </c>
      <c r="R71" s="43"/>
      <c r="S71" s="26"/>
    </row>
    <row r="72" spans="1:19" ht="12.75" hidden="1">
      <c r="A72" s="14">
        <f t="shared" si="5"/>
        <v>55</v>
      </c>
      <c r="B72" s="58"/>
      <c r="C72" s="53"/>
      <c r="D72" s="20"/>
      <c r="E72" s="129" t="s">
        <v>14</v>
      </c>
      <c r="F72" s="37"/>
      <c r="G72" s="37"/>
      <c r="H72" s="38">
        <v>28</v>
      </c>
      <c r="I72" s="37"/>
      <c r="J72" s="37">
        <f t="shared" si="3"/>
        <v>28</v>
      </c>
      <c r="K72" s="112"/>
      <c r="L72" s="36"/>
      <c r="M72" s="37"/>
      <c r="N72" s="37"/>
      <c r="O72" s="44"/>
      <c r="P72" s="44"/>
      <c r="Q72" s="47">
        <f t="shared" si="6"/>
        <v>0</v>
      </c>
      <c r="R72" s="33"/>
      <c r="S72" s="26"/>
    </row>
    <row r="73" spans="1:19" ht="12.75" hidden="1">
      <c r="A73" s="14">
        <f t="shared" si="5"/>
        <v>56</v>
      </c>
      <c r="B73" s="58"/>
      <c r="C73" s="53"/>
      <c r="D73" s="20"/>
      <c r="E73" s="129" t="s">
        <v>40</v>
      </c>
      <c r="F73" s="37"/>
      <c r="G73" s="37"/>
      <c r="H73" s="38">
        <v>130</v>
      </c>
      <c r="I73" s="37"/>
      <c r="J73" s="37">
        <f t="shared" si="3"/>
        <v>130</v>
      </c>
      <c r="K73" s="112"/>
      <c r="L73" s="36"/>
      <c r="M73" s="37"/>
      <c r="N73" s="37"/>
      <c r="O73" s="44"/>
      <c r="P73" s="44"/>
      <c r="Q73" s="47">
        <f t="shared" si="6"/>
        <v>0</v>
      </c>
      <c r="R73" s="33"/>
      <c r="S73" s="26"/>
    </row>
    <row r="74" spans="1:19" ht="12.75" hidden="1">
      <c r="A74" s="14">
        <f t="shared" si="5"/>
        <v>57</v>
      </c>
      <c r="B74" s="58"/>
      <c r="C74" s="53"/>
      <c r="D74" s="20"/>
      <c r="E74" s="129" t="s">
        <v>21</v>
      </c>
      <c r="F74" s="37"/>
      <c r="G74" s="37"/>
      <c r="H74" s="38"/>
      <c r="I74" s="37"/>
      <c r="J74" s="37">
        <f t="shared" si="3"/>
        <v>0</v>
      </c>
      <c r="K74" s="112"/>
      <c r="L74" s="36"/>
      <c r="M74" s="37"/>
      <c r="N74" s="37"/>
      <c r="O74" s="44"/>
      <c r="P74" s="44">
        <v>330</v>
      </c>
      <c r="Q74" s="45">
        <f t="shared" si="6"/>
        <v>330</v>
      </c>
      <c r="R74" s="33"/>
      <c r="S74" s="26"/>
    </row>
    <row r="75" spans="1:19" ht="12.75" hidden="1">
      <c r="A75" s="14">
        <f t="shared" si="5"/>
        <v>58</v>
      </c>
      <c r="B75" s="58"/>
      <c r="C75" s="53"/>
      <c r="D75" s="20"/>
      <c r="E75" s="129" t="s">
        <v>16</v>
      </c>
      <c r="F75" s="37"/>
      <c r="G75" s="37"/>
      <c r="H75" s="38"/>
      <c r="I75" s="37"/>
      <c r="J75" s="44">
        <f t="shared" si="3"/>
        <v>0</v>
      </c>
      <c r="K75" s="113"/>
      <c r="L75" s="36"/>
      <c r="M75" s="37"/>
      <c r="N75" s="37"/>
      <c r="O75" s="44"/>
      <c r="P75" s="44">
        <v>60</v>
      </c>
      <c r="Q75" s="45">
        <f t="shared" si="6"/>
        <v>60</v>
      </c>
      <c r="R75" s="33"/>
      <c r="S75" s="26"/>
    </row>
    <row r="76" spans="1:19" ht="12.75" hidden="1">
      <c r="A76" s="14">
        <f t="shared" si="5"/>
        <v>59</v>
      </c>
      <c r="B76" s="58"/>
      <c r="C76" s="53"/>
      <c r="D76" s="20" t="s">
        <v>41</v>
      </c>
      <c r="E76" s="127" t="s">
        <v>42</v>
      </c>
      <c r="F76" s="22">
        <v>1930</v>
      </c>
      <c r="G76" s="22">
        <v>675</v>
      </c>
      <c r="H76" s="23">
        <f>SUM(H77:H79)</f>
        <v>1142</v>
      </c>
      <c r="I76" s="22"/>
      <c r="J76" s="22">
        <f t="shared" si="3"/>
        <v>3747</v>
      </c>
      <c r="K76" s="128"/>
      <c r="L76" s="21"/>
      <c r="M76" s="22"/>
      <c r="N76" s="22"/>
      <c r="O76" s="46"/>
      <c r="P76" s="46">
        <f>SUM(P78:P81)</f>
        <v>330</v>
      </c>
      <c r="Q76" s="47">
        <f t="shared" si="6"/>
        <v>330</v>
      </c>
      <c r="R76" s="43"/>
      <c r="S76" s="26"/>
    </row>
    <row r="77" spans="1:19" ht="12.75" hidden="1">
      <c r="A77" s="14">
        <f t="shared" si="5"/>
        <v>60</v>
      </c>
      <c r="B77" s="58"/>
      <c r="C77" s="53"/>
      <c r="D77" s="20"/>
      <c r="E77" s="129" t="s">
        <v>13</v>
      </c>
      <c r="F77" s="22"/>
      <c r="G77" s="22"/>
      <c r="H77" s="23">
        <f>1142-40-786</f>
        <v>316</v>
      </c>
      <c r="I77" s="22"/>
      <c r="J77" s="37">
        <f t="shared" si="3"/>
        <v>316</v>
      </c>
      <c r="K77" s="128"/>
      <c r="L77" s="21"/>
      <c r="M77" s="22"/>
      <c r="N77" s="22"/>
      <c r="O77" s="46"/>
      <c r="P77" s="46"/>
      <c r="Q77" s="47">
        <f t="shared" si="6"/>
        <v>0</v>
      </c>
      <c r="R77" s="43"/>
      <c r="S77" s="26"/>
    </row>
    <row r="78" spans="1:19" ht="12.75" hidden="1">
      <c r="A78" s="14">
        <f t="shared" si="5"/>
        <v>61</v>
      </c>
      <c r="B78" s="58"/>
      <c r="C78" s="53"/>
      <c r="D78" s="20"/>
      <c r="E78" s="141" t="s">
        <v>14</v>
      </c>
      <c r="F78" s="37"/>
      <c r="G78" s="37"/>
      <c r="H78" s="38">
        <v>40</v>
      </c>
      <c r="I78" s="37"/>
      <c r="J78" s="37">
        <f t="shared" si="3"/>
        <v>40</v>
      </c>
      <c r="K78" s="112"/>
      <c r="L78" s="36"/>
      <c r="M78" s="37"/>
      <c r="N78" s="37"/>
      <c r="O78" s="44"/>
      <c r="P78" s="44"/>
      <c r="Q78" s="47">
        <f t="shared" si="6"/>
        <v>0</v>
      </c>
      <c r="R78" s="33"/>
      <c r="S78" s="26"/>
    </row>
    <row r="79" spans="1:19" ht="12.75" hidden="1">
      <c r="A79" s="14">
        <f t="shared" si="5"/>
        <v>62</v>
      </c>
      <c r="B79" s="58"/>
      <c r="C79" s="53"/>
      <c r="D79" s="20"/>
      <c r="E79" s="141" t="s">
        <v>15</v>
      </c>
      <c r="F79" s="37"/>
      <c r="G79" s="37"/>
      <c r="H79" s="38">
        <f>764+22</f>
        <v>786</v>
      </c>
      <c r="I79" s="37"/>
      <c r="J79" s="37">
        <f t="shared" si="3"/>
        <v>786</v>
      </c>
      <c r="K79" s="112"/>
      <c r="L79" s="36"/>
      <c r="M79" s="37"/>
      <c r="N79" s="37"/>
      <c r="O79" s="44"/>
      <c r="P79" s="44"/>
      <c r="Q79" s="47">
        <f t="shared" si="6"/>
        <v>0</v>
      </c>
      <c r="R79" s="33"/>
      <c r="S79" s="26"/>
    </row>
    <row r="80" spans="1:19" ht="12.75" hidden="1">
      <c r="A80" s="14">
        <f t="shared" si="5"/>
        <v>63</v>
      </c>
      <c r="B80" s="58"/>
      <c r="C80" s="53"/>
      <c r="D80" s="20"/>
      <c r="E80" s="129" t="s">
        <v>21</v>
      </c>
      <c r="F80" s="37"/>
      <c r="G80" s="37"/>
      <c r="H80" s="38"/>
      <c r="I80" s="37"/>
      <c r="J80" s="37">
        <f t="shared" si="3"/>
        <v>0</v>
      </c>
      <c r="K80" s="112"/>
      <c r="L80" s="36"/>
      <c r="M80" s="37"/>
      <c r="N80" s="37"/>
      <c r="O80" s="44"/>
      <c r="P80" s="44">
        <v>230</v>
      </c>
      <c r="Q80" s="47">
        <f t="shared" si="6"/>
        <v>230</v>
      </c>
      <c r="R80" s="33"/>
      <c r="S80" s="26"/>
    </row>
    <row r="81" spans="1:19" ht="12.75" hidden="1">
      <c r="A81" s="14">
        <f t="shared" si="5"/>
        <v>64</v>
      </c>
      <c r="B81" s="58"/>
      <c r="C81" s="53"/>
      <c r="D81" s="20"/>
      <c r="E81" s="129" t="s">
        <v>16</v>
      </c>
      <c r="F81" s="37"/>
      <c r="G81" s="37"/>
      <c r="H81" s="38"/>
      <c r="I81" s="37"/>
      <c r="J81" s="37">
        <f t="shared" si="3"/>
        <v>0</v>
      </c>
      <c r="K81" s="112"/>
      <c r="L81" s="36"/>
      <c r="M81" s="37"/>
      <c r="N81" s="37"/>
      <c r="O81" s="44"/>
      <c r="P81" s="44">
        <v>100</v>
      </c>
      <c r="Q81" s="47">
        <f t="shared" si="6"/>
        <v>100</v>
      </c>
      <c r="R81" s="33"/>
      <c r="S81" s="26"/>
    </row>
    <row r="82" spans="1:19" ht="12.75" hidden="1">
      <c r="A82" s="14">
        <f t="shared" si="5"/>
        <v>65</v>
      </c>
      <c r="B82" s="58"/>
      <c r="C82" s="53"/>
      <c r="D82" s="20" t="s">
        <v>43</v>
      </c>
      <c r="E82" s="127" t="s">
        <v>44</v>
      </c>
      <c r="F82" s="22">
        <v>1700</v>
      </c>
      <c r="G82" s="22">
        <v>600</v>
      </c>
      <c r="H82" s="23">
        <f>SUM(H83:H85)</f>
        <v>774</v>
      </c>
      <c r="I82" s="22"/>
      <c r="J82" s="22">
        <f t="shared" si="3"/>
        <v>3074</v>
      </c>
      <c r="K82" s="128"/>
      <c r="L82" s="21"/>
      <c r="M82" s="22"/>
      <c r="N82" s="22"/>
      <c r="O82" s="46"/>
      <c r="P82" s="46">
        <f>SUM(P85:P86)</f>
        <v>60</v>
      </c>
      <c r="Q82" s="47">
        <f t="shared" si="6"/>
        <v>60</v>
      </c>
      <c r="R82" s="43"/>
      <c r="S82" s="26"/>
    </row>
    <row r="83" spans="1:19" ht="12.75" hidden="1">
      <c r="A83" s="14">
        <f t="shared" si="5"/>
        <v>66</v>
      </c>
      <c r="B83" s="58"/>
      <c r="C83" s="53"/>
      <c r="D83" s="20"/>
      <c r="E83" s="129" t="s">
        <v>13</v>
      </c>
      <c r="F83" s="22"/>
      <c r="G83" s="22"/>
      <c r="H83" s="38">
        <f>774-37-72</f>
        <v>665</v>
      </c>
      <c r="I83" s="22"/>
      <c r="J83" s="37">
        <f t="shared" si="3"/>
        <v>665</v>
      </c>
      <c r="K83" s="128"/>
      <c r="L83" s="21"/>
      <c r="M83" s="22"/>
      <c r="N83" s="22"/>
      <c r="O83" s="46"/>
      <c r="P83" s="46"/>
      <c r="Q83" s="47">
        <f t="shared" si="6"/>
        <v>0</v>
      </c>
      <c r="R83" s="43"/>
      <c r="S83" s="26"/>
    </row>
    <row r="84" spans="1:19" ht="12.75" hidden="1">
      <c r="A84" s="14">
        <f t="shared" si="5"/>
        <v>67</v>
      </c>
      <c r="B84" s="58"/>
      <c r="C84" s="53"/>
      <c r="D84" s="20"/>
      <c r="E84" s="129" t="s">
        <v>15</v>
      </c>
      <c r="F84" s="22"/>
      <c r="G84" s="22"/>
      <c r="H84" s="38">
        <v>72</v>
      </c>
      <c r="I84" s="22"/>
      <c r="J84" s="37">
        <f t="shared" si="3"/>
        <v>72</v>
      </c>
      <c r="K84" s="128"/>
      <c r="L84" s="21"/>
      <c r="M84" s="22"/>
      <c r="N84" s="22"/>
      <c r="O84" s="46"/>
      <c r="P84" s="46"/>
      <c r="Q84" s="47">
        <f t="shared" si="6"/>
        <v>0</v>
      </c>
      <c r="R84" s="43"/>
      <c r="S84" s="26"/>
    </row>
    <row r="85" spans="1:19" ht="12.75" hidden="1">
      <c r="A85" s="14">
        <f t="shared" si="5"/>
        <v>68</v>
      </c>
      <c r="B85" s="58"/>
      <c r="C85" s="53"/>
      <c r="D85" s="20"/>
      <c r="E85" s="129" t="s">
        <v>14</v>
      </c>
      <c r="F85" s="37"/>
      <c r="G85" s="37"/>
      <c r="H85" s="38">
        <v>37</v>
      </c>
      <c r="I85" s="37"/>
      <c r="J85" s="44">
        <f t="shared" si="3"/>
        <v>37</v>
      </c>
      <c r="K85" s="113"/>
      <c r="L85" s="36"/>
      <c r="M85" s="37"/>
      <c r="N85" s="37"/>
      <c r="O85" s="44"/>
      <c r="P85" s="44"/>
      <c r="Q85" s="47">
        <f t="shared" si="6"/>
        <v>0</v>
      </c>
      <c r="R85" s="33"/>
      <c r="S85" s="26"/>
    </row>
    <row r="86" spans="1:19" ht="13.5" hidden="1" thickBot="1">
      <c r="A86" s="14">
        <f t="shared" si="5"/>
        <v>69</v>
      </c>
      <c r="B86" s="58"/>
      <c r="C86" s="53"/>
      <c r="D86" s="20"/>
      <c r="E86" s="129" t="s">
        <v>16</v>
      </c>
      <c r="F86" s="37"/>
      <c r="G86" s="37"/>
      <c r="H86" s="38"/>
      <c r="I86" s="37"/>
      <c r="J86" s="44">
        <f t="shared" si="3"/>
        <v>0</v>
      </c>
      <c r="K86" s="113"/>
      <c r="L86" s="36"/>
      <c r="M86" s="37"/>
      <c r="N86" s="37"/>
      <c r="O86" s="44"/>
      <c r="P86" s="44">
        <v>60</v>
      </c>
      <c r="Q86" s="47">
        <f t="shared" si="6"/>
        <v>60</v>
      </c>
      <c r="R86" s="33"/>
      <c r="S86" s="30"/>
    </row>
    <row r="87" spans="1:19" ht="12.75" hidden="1">
      <c r="A87" s="14"/>
      <c r="B87" s="58"/>
      <c r="C87" s="53"/>
      <c r="D87" s="20"/>
      <c r="E87" s="129"/>
      <c r="F87" s="37"/>
      <c r="G87" s="37"/>
      <c r="H87" s="38"/>
      <c r="I87" s="37"/>
      <c r="J87" s="44"/>
      <c r="K87" s="113"/>
      <c r="L87" s="39"/>
      <c r="M87" s="37"/>
      <c r="N87" s="37"/>
      <c r="O87" s="44"/>
      <c r="P87" s="44"/>
      <c r="Q87" s="47"/>
      <c r="R87" s="33"/>
      <c r="S87" s="35"/>
    </row>
    <row r="88" spans="1:19" ht="12.75" hidden="1">
      <c r="A88" s="14"/>
      <c r="B88" s="58"/>
      <c r="C88" s="53"/>
      <c r="D88" s="20"/>
      <c r="E88" s="129"/>
      <c r="F88" s="37"/>
      <c r="G88" s="37"/>
      <c r="H88" s="38"/>
      <c r="I88" s="37"/>
      <c r="J88" s="44"/>
      <c r="K88" s="113"/>
      <c r="L88" s="39"/>
      <c r="M88" s="37"/>
      <c r="N88" s="37"/>
      <c r="O88" s="44"/>
      <c r="P88" s="44"/>
      <c r="Q88" s="47"/>
      <c r="R88" s="33"/>
      <c r="S88" s="35"/>
    </row>
    <row r="89" spans="1:19" ht="12.75" hidden="1">
      <c r="A89" s="14"/>
      <c r="B89" s="58"/>
      <c r="C89" s="53"/>
      <c r="D89" s="20"/>
      <c r="E89" s="129"/>
      <c r="F89" s="37"/>
      <c r="G89" s="37"/>
      <c r="H89" s="38"/>
      <c r="I89" s="37"/>
      <c r="J89" s="44"/>
      <c r="K89" s="113"/>
      <c r="L89" s="39"/>
      <c r="M89" s="37"/>
      <c r="N89" s="37"/>
      <c r="O89" s="44"/>
      <c r="P89" s="44"/>
      <c r="Q89" s="47"/>
      <c r="R89" s="33"/>
      <c r="S89" s="35"/>
    </row>
    <row r="90" spans="1:19" ht="12.75" hidden="1">
      <c r="A90" s="14"/>
      <c r="B90" s="58"/>
      <c r="C90" s="53"/>
      <c r="D90" s="20"/>
      <c r="E90" s="129"/>
      <c r="F90" s="37"/>
      <c r="G90" s="37"/>
      <c r="H90" s="38"/>
      <c r="I90" s="37"/>
      <c r="J90" s="44"/>
      <c r="K90" s="113"/>
      <c r="L90" s="39"/>
      <c r="M90" s="37"/>
      <c r="N90" s="37"/>
      <c r="O90" s="44"/>
      <c r="P90" s="44"/>
      <c r="Q90" s="47"/>
      <c r="R90" s="33"/>
      <c r="S90" s="35"/>
    </row>
    <row r="91" spans="1:19" ht="18.75" hidden="1">
      <c r="A91" s="14"/>
      <c r="B91" s="131" t="s">
        <v>0</v>
      </c>
      <c r="C91" s="53"/>
      <c r="D91" s="20"/>
      <c r="E91" s="129"/>
      <c r="F91" s="37"/>
      <c r="G91" s="37"/>
      <c r="H91" s="38"/>
      <c r="I91" s="37"/>
      <c r="J91" s="44"/>
      <c r="K91" s="113"/>
      <c r="L91" s="39"/>
      <c r="M91" s="37"/>
      <c r="N91" s="37"/>
      <c r="O91" s="44"/>
      <c r="P91" s="44"/>
      <c r="Q91" s="45"/>
      <c r="R91" s="33"/>
      <c r="S91" s="283"/>
    </row>
    <row r="92" spans="1:19" ht="6" customHeight="1" hidden="1">
      <c r="A92" s="14"/>
      <c r="B92" s="58"/>
      <c r="C92" s="53"/>
      <c r="D92" s="20"/>
      <c r="E92" s="129"/>
      <c r="F92" s="37"/>
      <c r="G92" s="37"/>
      <c r="H92" s="38"/>
      <c r="I92" s="37"/>
      <c r="J92" s="44"/>
      <c r="K92" s="113"/>
      <c r="L92" s="39"/>
      <c r="M92" s="37"/>
      <c r="N92" s="37"/>
      <c r="O92" s="44"/>
      <c r="P92" s="44"/>
      <c r="Q92" s="45"/>
      <c r="R92" s="33"/>
      <c r="S92" s="283"/>
    </row>
    <row r="93" spans="1:19" ht="13.5" customHeight="1" hidden="1">
      <c r="A93" s="465" t="s">
        <v>1</v>
      </c>
      <c r="B93" s="466"/>
      <c r="C93" s="466"/>
      <c r="D93" s="466"/>
      <c r="E93" s="466"/>
      <c r="F93" s="466"/>
      <c r="G93" s="466"/>
      <c r="H93" s="466"/>
      <c r="I93" s="466"/>
      <c r="J93" s="466"/>
      <c r="K93" s="467"/>
      <c r="L93" s="114"/>
      <c r="M93" s="115"/>
      <c r="N93" s="115"/>
      <c r="O93" s="115"/>
      <c r="P93" s="115"/>
      <c r="Q93" s="116"/>
      <c r="R93" s="9"/>
      <c r="S93" s="468"/>
    </row>
    <row r="94" spans="1:19" ht="18.75" customHeight="1" hidden="1">
      <c r="A94" s="132"/>
      <c r="B94" s="133"/>
      <c r="C94" s="134"/>
      <c r="D94" s="135"/>
      <c r="E94" s="136"/>
      <c r="F94" s="471" t="s">
        <v>2</v>
      </c>
      <c r="G94" s="471"/>
      <c r="H94" s="471"/>
      <c r="I94" s="471"/>
      <c r="J94" s="471"/>
      <c r="K94" s="137"/>
      <c r="L94" s="472" t="s">
        <v>3</v>
      </c>
      <c r="M94" s="471"/>
      <c r="N94" s="471"/>
      <c r="O94" s="471"/>
      <c r="P94" s="471"/>
      <c r="Q94" s="473"/>
      <c r="R94" s="10"/>
      <c r="S94" s="469"/>
    </row>
    <row r="95" spans="1:19" ht="12.75" hidden="1">
      <c r="A95" s="132"/>
      <c r="B95" s="138" t="s">
        <v>4</v>
      </c>
      <c r="C95" s="135" t="s">
        <v>5</v>
      </c>
      <c r="D95" s="474" t="s">
        <v>6</v>
      </c>
      <c r="E95" s="475"/>
      <c r="F95" s="475"/>
      <c r="G95" s="475"/>
      <c r="H95" s="475"/>
      <c r="I95" s="475"/>
      <c r="J95" s="475"/>
      <c r="K95" s="139"/>
      <c r="L95" s="476"/>
      <c r="M95" s="477"/>
      <c r="N95" s="477"/>
      <c r="O95" s="477"/>
      <c r="P95" s="477"/>
      <c r="Q95" s="478"/>
      <c r="R95" s="11"/>
      <c r="S95" s="469"/>
    </row>
    <row r="96" spans="1:19" ht="12.75" hidden="1">
      <c r="A96" s="132"/>
      <c r="B96" s="138" t="s">
        <v>7</v>
      </c>
      <c r="C96" s="135" t="s">
        <v>8</v>
      </c>
      <c r="D96" s="135"/>
      <c r="E96" s="136" t="s">
        <v>9</v>
      </c>
      <c r="F96" s="427">
        <v>610</v>
      </c>
      <c r="G96" s="427">
        <v>620</v>
      </c>
      <c r="H96" s="427">
        <v>630</v>
      </c>
      <c r="I96" s="427">
        <v>640</v>
      </c>
      <c r="J96" s="427" t="s">
        <v>10</v>
      </c>
      <c r="K96" s="140"/>
      <c r="L96" s="480">
        <v>711</v>
      </c>
      <c r="M96" s="427">
        <v>713</v>
      </c>
      <c r="N96" s="427">
        <v>714</v>
      </c>
      <c r="O96" s="427">
        <v>716</v>
      </c>
      <c r="P96" s="427">
        <v>717</v>
      </c>
      <c r="Q96" s="479" t="s">
        <v>10</v>
      </c>
      <c r="R96" s="12"/>
      <c r="S96" s="469"/>
    </row>
    <row r="97" spans="1:19" ht="13.5" hidden="1" thickBot="1">
      <c r="A97" s="132"/>
      <c r="B97" s="138"/>
      <c r="C97" s="135"/>
      <c r="D97" s="135"/>
      <c r="E97" s="136"/>
      <c r="F97" s="427"/>
      <c r="G97" s="427"/>
      <c r="H97" s="427"/>
      <c r="I97" s="427"/>
      <c r="J97" s="427"/>
      <c r="K97" s="140"/>
      <c r="L97" s="480"/>
      <c r="M97" s="427"/>
      <c r="N97" s="427"/>
      <c r="O97" s="427"/>
      <c r="P97" s="427"/>
      <c r="Q97" s="479"/>
      <c r="R97" s="12"/>
      <c r="S97" s="470"/>
    </row>
    <row r="98" spans="1:19" ht="12.75" hidden="1">
      <c r="A98" s="14">
        <f>A86+1</f>
        <v>70</v>
      </c>
      <c r="B98" s="58"/>
      <c r="C98" s="53"/>
      <c r="D98" s="20" t="s">
        <v>45</v>
      </c>
      <c r="E98" s="127" t="s">
        <v>46</v>
      </c>
      <c r="F98" s="22">
        <v>860</v>
      </c>
      <c r="G98" s="22">
        <v>301</v>
      </c>
      <c r="H98" s="23">
        <f>SUM(H99:H102)</f>
        <v>329</v>
      </c>
      <c r="I98" s="22"/>
      <c r="J98" s="22">
        <f aca="true" t="shared" si="7" ref="J98:J120">SUM(F98:I98)</f>
        <v>1490</v>
      </c>
      <c r="K98" s="128"/>
      <c r="L98" s="21"/>
      <c r="M98" s="22"/>
      <c r="N98" s="22"/>
      <c r="O98" s="46"/>
      <c r="P98" s="46">
        <f>SUM(P101:P102)</f>
        <v>35</v>
      </c>
      <c r="Q98" s="47">
        <f aca="true" t="shared" si="8" ref="Q98:Q120">SUM(L98:P98)</f>
        <v>35</v>
      </c>
      <c r="R98" s="43"/>
      <c r="S98" s="35"/>
    </row>
    <row r="99" spans="1:19" ht="12.75" hidden="1">
      <c r="A99" s="14">
        <f aca="true" t="shared" si="9" ref="A99:A120">A98+1</f>
        <v>71</v>
      </c>
      <c r="B99" s="58"/>
      <c r="C99" s="53"/>
      <c r="D99" s="20"/>
      <c r="E99" s="129" t="s">
        <v>13</v>
      </c>
      <c r="F99" s="22"/>
      <c r="G99" s="22"/>
      <c r="H99" s="38">
        <f>329-19-56</f>
        <v>254</v>
      </c>
      <c r="I99" s="22"/>
      <c r="J99" s="37">
        <f t="shared" si="7"/>
        <v>254</v>
      </c>
      <c r="K99" s="128"/>
      <c r="L99" s="21"/>
      <c r="M99" s="22"/>
      <c r="N99" s="22"/>
      <c r="O99" s="46"/>
      <c r="P99" s="46"/>
      <c r="Q99" s="47">
        <f t="shared" si="8"/>
        <v>0</v>
      </c>
      <c r="R99" s="43"/>
      <c r="S99" s="26"/>
    </row>
    <row r="100" spans="1:19" ht="12.75" hidden="1">
      <c r="A100" s="14">
        <f t="shared" si="9"/>
        <v>72</v>
      </c>
      <c r="B100" s="58"/>
      <c r="C100" s="53"/>
      <c r="D100" s="20"/>
      <c r="E100" s="129" t="s">
        <v>15</v>
      </c>
      <c r="F100" s="22"/>
      <c r="G100" s="22"/>
      <c r="H100" s="38">
        <v>56</v>
      </c>
      <c r="I100" s="22"/>
      <c r="J100" s="37">
        <f t="shared" si="7"/>
        <v>56</v>
      </c>
      <c r="K100" s="128"/>
      <c r="L100" s="21"/>
      <c r="M100" s="22"/>
      <c r="N100" s="22"/>
      <c r="O100" s="46"/>
      <c r="P100" s="46"/>
      <c r="Q100" s="47">
        <f t="shared" si="8"/>
        <v>0</v>
      </c>
      <c r="R100" s="43"/>
      <c r="S100" s="26"/>
    </row>
    <row r="101" spans="1:19" ht="12.75" hidden="1">
      <c r="A101" s="14">
        <f t="shared" si="9"/>
        <v>73</v>
      </c>
      <c r="B101" s="58"/>
      <c r="C101" s="53"/>
      <c r="D101" s="20"/>
      <c r="E101" s="129" t="s">
        <v>14</v>
      </c>
      <c r="F101" s="37"/>
      <c r="G101" s="37"/>
      <c r="H101" s="38">
        <v>19</v>
      </c>
      <c r="I101" s="37"/>
      <c r="J101" s="37">
        <f t="shared" si="7"/>
        <v>19</v>
      </c>
      <c r="K101" s="112"/>
      <c r="L101" s="36"/>
      <c r="M101" s="37"/>
      <c r="N101" s="37"/>
      <c r="O101" s="44"/>
      <c r="P101" s="44"/>
      <c r="Q101" s="47">
        <f t="shared" si="8"/>
        <v>0</v>
      </c>
      <c r="R101" s="33"/>
      <c r="S101" s="26"/>
    </row>
    <row r="102" spans="1:19" ht="12.75" hidden="1">
      <c r="A102" s="14">
        <f t="shared" si="9"/>
        <v>74</v>
      </c>
      <c r="B102" s="58"/>
      <c r="C102" s="53"/>
      <c r="D102" s="20"/>
      <c r="E102" s="129" t="s">
        <v>16</v>
      </c>
      <c r="F102" s="37"/>
      <c r="G102" s="37"/>
      <c r="H102" s="38"/>
      <c r="I102" s="37"/>
      <c r="J102" s="37">
        <f t="shared" si="7"/>
        <v>0</v>
      </c>
      <c r="K102" s="112"/>
      <c r="L102" s="36"/>
      <c r="M102" s="37"/>
      <c r="N102" s="37"/>
      <c r="O102" s="44"/>
      <c r="P102" s="44">
        <v>35</v>
      </c>
      <c r="Q102" s="47">
        <f t="shared" si="8"/>
        <v>35</v>
      </c>
      <c r="R102" s="33"/>
      <c r="S102" s="26"/>
    </row>
    <row r="103" spans="1:19" ht="12.75" hidden="1">
      <c r="A103" s="14">
        <f t="shared" si="9"/>
        <v>75</v>
      </c>
      <c r="B103" s="58"/>
      <c r="C103" s="53"/>
      <c r="D103" s="20" t="s">
        <v>47</v>
      </c>
      <c r="E103" s="127" t="s">
        <v>48</v>
      </c>
      <c r="F103" s="22">
        <v>1030</v>
      </c>
      <c r="G103" s="22">
        <v>360</v>
      </c>
      <c r="H103" s="23">
        <f>SUM(H104:H106)</f>
        <v>481</v>
      </c>
      <c r="I103" s="22"/>
      <c r="J103" s="22">
        <f t="shared" si="7"/>
        <v>1871</v>
      </c>
      <c r="K103" s="128"/>
      <c r="L103" s="21"/>
      <c r="M103" s="22"/>
      <c r="N103" s="22"/>
      <c r="O103" s="46"/>
      <c r="P103" s="46">
        <f>SUM(P106:P108)</f>
        <v>150</v>
      </c>
      <c r="Q103" s="47">
        <f t="shared" si="8"/>
        <v>150</v>
      </c>
      <c r="R103" s="43"/>
      <c r="S103" s="26"/>
    </row>
    <row r="104" spans="1:19" ht="12.75" hidden="1">
      <c r="A104" s="14">
        <f t="shared" si="9"/>
        <v>76</v>
      </c>
      <c r="B104" s="58"/>
      <c r="C104" s="53"/>
      <c r="D104" s="20"/>
      <c r="E104" s="129" t="s">
        <v>13</v>
      </c>
      <c r="F104" s="22"/>
      <c r="G104" s="22"/>
      <c r="H104" s="38">
        <f>481-21-72</f>
        <v>388</v>
      </c>
      <c r="I104" s="22"/>
      <c r="J104" s="37">
        <f t="shared" si="7"/>
        <v>388</v>
      </c>
      <c r="K104" s="128"/>
      <c r="L104" s="21"/>
      <c r="M104" s="22"/>
      <c r="N104" s="22"/>
      <c r="O104" s="46"/>
      <c r="P104" s="46"/>
      <c r="Q104" s="47">
        <f t="shared" si="8"/>
        <v>0</v>
      </c>
      <c r="R104" s="43"/>
      <c r="S104" s="26"/>
    </row>
    <row r="105" spans="1:19" ht="12.75" hidden="1">
      <c r="A105" s="14">
        <f t="shared" si="9"/>
        <v>77</v>
      </c>
      <c r="B105" s="58"/>
      <c r="C105" s="53"/>
      <c r="D105" s="20"/>
      <c r="E105" s="129" t="s">
        <v>15</v>
      </c>
      <c r="F105" s="22"/>
      <c r="G105" s="22"/>
      <c r="H105" s="38">
        <v>72</v>
      </c>
      <c r="I105" s="22"/>
      <c r="J105" s="37">
        <f t="shared" si="7"/>
        <v>72</v>
      </c>
      <c r="K105" s="128"/>
      <c r="L105" s="21"/>
      <c r="M105" s="22"/>
      <c r="N105" s="22"/>
      <c r="O105" s="46"/>
      <c r="P105" s="46"/>
      <c r="Q105" s="47">
        <f t="shared" si="8"/>
        <v>0</v>
      </c>
      <c r="R105" s="43"/>
      <c r="S105" s="26"/>
    </row>
    <row r="106" spans="1:19" ht="12.75" hidden="1">
      <c r="A106" s="14">
        <f t="shared" si="9"/>
        <v>78</v>
      </c>
      <c r="B106" s="58"/>
      <c r="C106" s="53"/>
      <c r="D106" s="20"/>
      <c r="E106" s="129" t="s">
        <v>14</v>
      </c>
      <c r="F106" s="37"/>
      <c r="G106" s="37"/>
      <c r="H106" s="38">
        <v>21</v>
      </c>
      <c r="I106" s="37"/>
      <c r="J106" s="37">
        <f t="shared" si="7"/>
        <v>21</v>
      </c>
      <c r="K106" s="112"/>
      <c r="L106" s="36"/>
      <c r="M106" s="37"/>
      <c r="N106" s="37"/>
      <c r="O106" s="44"/>
      <c r="P106" s="44"/>
      <c r="Q106" s="47">
        <f t="shared" si="8"/>
        <v>0</v>
      </c>
      <c r="R106" s="33"/>
      <c r="S106" s="26"/>
    </row>
    <row r="107" spans="1:19" ht="12.75" hidden="1">
      <c r="A107" s="14">
        <f t="shared" si="9"/>
        <v>79</v>
      </c>
      <c r="B107" s="58"/>
      <c r="C107" s="53"/>
      <c r="D107" s="20"/>
      <c r="E107" s="129" t="s">
        <v>21</v>
      </c>
      <c r="F107" s="37"/>
      <c r="G107" s="37"/>
      <c r="H107" s="38"/>
      <c r="I107" s="37"/>
      <c r="J107" s="37">
        <f t="shared" si="7"/>
        <v>0</v>
      </c>
      <c r="K107" s="112"/>
      <c r="L107" s="36"/>
      <c r="M107" s="37"/>
      <c r="N107" s="37"/>
      <c r="O107" s="44"/>
      <c r="P107" s="44">
        <v>100</v>
      </c>
      <c r="Q107" s="47">
        <f t="shared" si="8"/>
        <v>100</v>
      </c>
      <c r="R107" s="33"/>
      <c r="S107" s="26"/>
    </row>
    <row r="108" spans="1:19" ht="12.75" hidden="1">
      <c r="A108" s="14">
        <f t="shared" si="9"/>
        <v>80</v>
      </c>
      <c r="B108" s="58"/>
      <c r="C108" s="53"/>
      <c r="D108" s="20"/>
      <c r="E108" s="129" t="s">
        <v>16</v>
      </c>
      <c r="F108" s="37"/>
      <c r="G108" s="37"/>
      <c r="H108" s="38"/>
      <c r="I108" s="37"/>
      <c r="J108" s="44">
        <f t="shared" si="7"/>
        <v>0</v>
      </c>
      <c r="K108" s="113"/>
      <c r="L108" s="36"/>
      <c r="M108" s="37"/>
      <c r="N108" s="37"/>
      <c r="O108" s="44"/>
      <c r="P108" s="44">
        <v>50</v>
      </c>
      <c r="Q108" s="47">
        <f t="shared" si="8"/>
        <v>50</v>
      </c>
      <c r="R108" s="33"/>
      <c r="S108" s="26"/>
    </row>
    <row r="109" spans="1:19" ht="12.75" hidden="1">
      <c r="A109" s="14">
        <f t="shared" si="9"/>
        <v>81</v>
      </c>
      <c r="B109" s="58"/>
      <c r="C109" s="53"/>
      <c r="D109" s="20" t="s">
        <v>49</v>
      </c>
      <c r="E109" s="127" t="s">
        <v>50</v>
      </c>
      <c r="F109" s="50">
        <v>1070</v>
      </c>
      <c r="G109" s="50">
        <v>375</v>
      </c>
      <c r="H109" s="77">
        <f>SUM(H110:H111)</f>
        <v>432</v>
      </c>
      <c r="I109" s="50"/>
      <c r="J109" s="50">
        <f t="shared" si="7"/>
        <v>1877</v>
      </c>
      <c r="K109" s="142"/>
      <c r="L109" s="49"/>
      <c r="M109" s="50"/>
      <c r="N109" s="50"/>
      <c r="O109" s="50"/>
      <c r="P109" s="50">
        <f>SUM(P111:P112)</f>
        <v>35</v>
      </c>
      <c r="Q109" s="47">
        <f t="shared" si="8"/>
        <v>35</v>
      </c>
      <c r="R109" s="48"/>
      <c r="S109" s="26"/>
    </row>
    <row r="110" spans="1:19" ht="12.75" hidden="1">
      <c r="A110" s="14">
        <f t="shared" si="9"/>
        <v>82</v>
      </c>
      <c r="B110" s="58"/>
      <c r="C110" s="53"/>
      <c r="D110" s="20"/>
      <c r="E110" s="129" t="s">
        <v>13</v>
      </c>
      <c r="F110" s="50"/>
      <c r="G110" s="50"/>
      <c r="H110" s="77">
        <f>432-22</f>
        <v>410</v>
      </c>
      <c r="I110" s="50"/>
      <c r="J110" s="37">
        <f t="shared" si="7"/>
        <v>410</v>
      </c>
      <c r="K110" s="142"/>
      <c r="L110" s="49"/>
      <c r="M110" s="50"/>
      <c r="N110" s="50"/>
      <c r="O110" s="50"/>
      <c r="P110" s="50"/>
      <c r="Q110" s="47">
        <f t="shared" si="8"/>
        <v>0</v>
      </c>
      <c r="R110" s="48"/>
      <c r="S110" s="26"/>
    </row>
    <row r="111" spans="1:19" ht="12.75" hidden="1">
      <c r="A111" s="14">
        <f t="shared" si="9"/>
        <v>83</v>
      </c>
      <c r="B111" s="58"/>
      <c r="C111" s="53"/>
      <c r="D111" s="20"/>
      <c r="E111" s="129" t="s">
        <v>14</v>
      </c>
      <c r="F111" s="37"/>
      <c r="G111" s="37"/>
      <c r="H111" s="38">
        <v>22</v>
      </c>
      <c r="I111" s="37"/>
      <c r="J111" s="37">
        <f t="shared" si="7"/>
        <v>22</v>
      </c>
      <c r="K111" s="112"/>
      <c r="L111" s="36"/>
      <c r="M111" s="37"/>
      <c r="N111" s="37"/>
      <c r="O111" s="37"/>
      <c r="P111" s="37"/>
      <c r="Q111" s="47">
        <f t="shared" si="8"/>
        <v>0</v>
      </c>
      <c r="R111" s="28"/>
      <c r="S111" s="26"/>
    </row>
    <row r="112" spans="1:19" ht="12.75" hidden="1">
      <c r="A112" s="14">
        <f t="shared" si="9"/>
        <v>84</v>
      </c>
      <c r="B112" s="58"/>
      <c r="C112" s="53"/>
      <c r="D112" s="20"/>
      <c r="E112" s="129" t="s">
        <v>16</v>
      </c>
      <c r="F112" s="37"/>
      <c r="G112" s="37"/>
      <c r="H112" s="38"/>
      <c r="I112" s="37"/>
      <c r="J112" s="37">
        <f t="shared" si="7"/>
        <v>0</v>
      </c>
      <c r="K112" s="112"/>
      <c r="L112" s="36"/>
      <c r="M112" s="37"/>
      <c r="N112" s="37"/>
      <c r="O112" s="37"/>
      <c r="P112" s="37">
        <v>35</v>
      </c>
      <c r="Q112" s="27">
        <f t="shared" si="8"/>
        <v>35</v>
      </c>
      <c r="R112" s="28"/>
      <c r="S112" s="41"/>
    </row>
    <row r="113" spans="1:19" ht="12.75" hidden="1">
      <c r="A113" s="14">
        <f t="shared" si="9"/>
        <v>85</v>
      </c>
      <c r="B113" s="58"/>
      <c r="C113" s="53"/>
      <c r="D113" s="20" t="s">
        <v>51</v>
      </c>
      <c r="E113" s="127" t="s">
        <v>52</v>
      </c>
      <c r="F113" s="50">
        <v>1890</v>
      </c>
      <c r="G113" s="50">
        <v>660</v>
      </c>
      <c r="H113" s="77">
        <f>730+H115</f>
        <v>777</v>
      </c>
      <c r="I113" s="50"/>
      <c r="J113" s="50">
        <f t="shared" si="7"/>
        <v>3327</v>
      </c>
      <c r="K113" s="142"/>
      <c r="L113" s="49"/>
      <c r="M113" s="50">
        <f>SUM(M114:M117)</f>
        <v>30</v>
      </c>
      <c r="N113" s="50"/>
      <c r="O113" s="50"/>
      <c r="P113" s="50">
        <f>SUM(P115:P117)</f>
        <v>60</v>
      </c>
      <c r="Q113" s="60">
        <f t="shared" si="8"/>
        <v>90</v>
      </c>
      <c r="R113" s="48"/>
      <c r="S113" s="42"/>
    </row>
    <row r="114" spans="1:19" ht="12.75" hidden="1">
      <c r="A114" s="14">
        <f t="shared" si="9"/>
        <v>86</v>
      </c>
      <c r="B114" s="58"/>
      <c r="C114" s="53"/>
      <c r="D114" s="20"/>
      <c r="E114" s="129" t="s">
        <v>13</v>
      </c>
      <c r="F114" s="50"/>
      <c r="G114" s="50"/>
      <c r="H114" s="77">
        <f>777-47</f>
        <v>730</v>
      </c>
      <c r="I114" s="50"/>
      <c r="J114" s="37">
        <f t="shared" si="7"/>
        <v>730</v>
      </c>
      <c r="K114" s="142"/>
      <c r="L114" s="49"/>
      <c r="M114" s="50"/>
      <c r="N114" s="50"/>
      <c r="O114" s="50"/>
      <c r="P114" s="50"/>
      <c r="Q114" s="60">
        <f t="shared" si="8"/>
        <v>0</v>
      </c>
      <c r="R114" s="48"/>
      <c r="S114" s="26"/>
    </row>
    <row r="115" spans="1:19" ht="12.75" hidden="1">
      <c r="A115" s="14">
        <f t="shared" si="9"/>
        <v>87</v>
      </c>
      <c r="B115" s="58"/>
      <c r="C115" s="53"/>
      <c r="D115" s="20"/>
      <c r="E115" s="129" t="s">
        <v>14</v>
      </c>
      <c r="F115" s="37"/>
      <c r="G115" s="37"/>
      <c r="H115" s="38">
        <v>47</v>
      </c>
      <c r="I115" s="37"/>
      <c r="J115" s="37">
        <f t="shared" si="7"/>
        <v>47</v>
      </c>
      <c r="K115" s="112"/>
      <c r="L115" s="36"/>
      <c r="M115" s="37"/>
      <c r="N115" s="37"/>
      <c r="O115" s="37"/>
      <c r="P115" s="37"/>
      <c r="Q115" s="27">
        <f t="shared" si="8"/>
        <v>0</v>
      </c>
      <c r="R115" s="28"/>
      <c r="S115" s="26"/>
    </row>
    <row r="116" spans="1:19" ht="12.75" hidden="1">
      <c r="A116" s="14">
        <f t="shared" si="9"/>
        <v>88</v>
      </c>
      <c r="B116" s="58"/>
      <c r="C116" s="53"/>
      <c r="D116" s="20"/>
      <c r="E116" s="129" t="s">
        <v>16</v>
      </c>
      <c r="F116" s="37"/>
      <c r="G116" s="37"/>
      <c r="H116" s="38"/>
      <c r="I116" s="37"/>
      <c r="J116" s="37">
        <f t="shared" si="7"/>
        <v>0</v>
      </c>
      <c r="K116" s="112"/>
      <c r="L116" s="36"/>
      <c r="M116" s="37"/>
      <c r="N116" s="37"/>
      <c r="O116" s="37"/>
      <c r="P116" s="37">
        <v>60</v>
      </c>
      <c r="Q116" s="60">
        <f t="shared" si="8"/>
        <v>60</v>
      </c>
      <c r="R116" s="28"/>
      <c r="S116" s="26"/>
    </row>
    <row r="117" spans="1:19" ht="12.75" hidden="1">
      <c r="A117" s="14">
        <f t="shared" si="9"/>
        <v>89</v>
      </c>
      <c r="B117" s="58"/>
      <c r="C117" s="53"/>
      <c r="D117" s="20"/>
      <c r="E117" s="129" t="s">
        <v>22</v>
      </c>
      <c r="F117" s="37"/>
      <c r="G117" s="37"/>
      <c r="H117" s="38"/>
      <c r="I117" s="37"/>
      <c r="J117" s="37">
        <f t="shared" si="7"/>
        <v>0</v>
      </c>
      <c r="K117" s="112"/>
      <c r="L117" s="36"/>
      <c r="M117" s="37">
        <v>30</v>
      </c>
      <c r="N117" s="37"/>
      <c r="O117" s="37"/>
      <c r="P117" s="40"/>
      <c r="Q117" s="27">
        <f t="shared" si="8"/>
        <v>30</v>
      </c>
      <c r="R117" s="28"/>
      <c r="S117" s="26"/>
    </row>
    <row r="118" spans="1:19" ht="12.75" hidden="1">
      <c r="A118" s="14">
        <f t="shared" si="9"/>
        <v>90</v>
      </c>
      <c r="B118" s="58"/>
      <c r="C118" s="76"/>
      <c r="D118" s="59" t="s">
        <v>53</v>
      </c>
      <c r="E118" s="125"/>
      <c r="F118" s="16"/>
      <c r="G118" s="16"/>
      <c r="H118" s="16"/>
      <c r="I118" s="16">
        <f>SUM(I119:I120)</f>
        <v>3062</v>
      </c>
      <c r="J118" s="16">
        <f t="shared" si="7"/>
        <v>3062</v>
      </c>
      <c r="K118" s="126"/>
      <c r="L118" s="51"/>
      <c r="M118" s="16"/>
      <c r="N118" s="16"/>
      <c r="O118" s="16"/>
      <c r="P118" s="16"/>
      <c r="Q118" s="17">
        <f t="shared" si="8"/>
        <v>0</v>
      </c>
      <c r="R118" s="18"/>
      <c r="S118" s="52"/>
    </row>
    <row r="119" spans="1:19" ht="12.75" hidden="1">
      <c r="A119" s="14">
        <f t="shared" si="9"/>
        <v>91</v>
      </c>
      <c r="B119" s="143"/>
      <c r="C119" s="53" t="s">
        <v>11</v>
      </c>
      <c r="D119" s="20" t="s">
        <v>12</v>
      </c>
      <c r="E119" s="129" t="s">
        <v>54</v>
      </c>
      <c r="F119" s="55"/>
      <c r="G119" s="55"/>
      <c r="H119" s="55"/>
      <c r="I119" s="55">
        <v>1155</v>
      </c>
      <c r="J119" s="37">
        <f t="shared" si="7"/>
        <v>1155</v>
      </c>
      <c r="K119" s="126"/>
      <c r="L119" s="54"/>
      <c r="M119" s="55"/>
      <c r="N119" s="55"/>
      <c r="O119" s="55"/>
      <c r="P119" s="55"/>
      <c r="Q119" s="27">
        <f t="shared" si="8"/>
        <v>0</v>
      </c>
      <c r="R119" s="18"/>
      <c r="S119" s="26"/>
    </row>
    <row r="120" spans="1:19" ht="12.75" hidden="1">
      <c r="A120" s="14">
        <f t="shared" si="9"/>
        <v>92</v>
      </c>
      <c r="B120" s="143"/>
      <c r="C120" s="53" t="s">
        <v>11</v>
      </c>
      <c r="D120" s="20" t="s">
        <v>17</v>
      </c>
      <c r="E120" s="129" t="s">
        <v>55</v>
      </c>
      <c r="F120" s="55"/>
      <c r="G120" s="55"/>
      <c r="H120" s="55"/>
      <c r="I120" s="55">
        <v>1907</v>
      </c>
      <c r="J120" s="37">
        <f t="shared" si="7"/>
        <v>1907</v>
      </c>
      <c r="K120" s="126"/>
      <c r="L120" s="54"/>
      <c r="M120" s="55"/>
      <c r="N120" s="55"/>
      <c r="O120" s="55"/>
      <c r="P120" s="55"/>
      <c r="Q120" s="27">
        <f t="shared" si="8"/>
        <v>0</v>
      </c>
      <c r="R120" s="18"/>
      <c r="S120" s="26"/>
    </row>
    <row r="121" spans="1:19" ht="12.75">
      <c r="A121" s="14">
        <v>8</v>
      </c>
      <c r="B121" s="156" t="s">
        <v>99</v>
      </c>
      <c r="C121" s="151" t="s">
        <v>352</v>
      </c>
      <c r="D121" s="152"/>
      <c r="E121" s="152"/>
      <c r="F121" s="153"/>
      <c r="G121" s="153"/>
      <c r="H121" s="153"/>
      <c r="I121" s="153"/>
      <c r="J121" s="153">
        <v>172361</v>
      </c>
      <c r="K121" s="144"/>
      <c r="L121" s="79"/>
      <c r="M121" s="153" t="s">
        <v>124</v>
      </c>
      <c r="N121" s="153"/>
      <c r="O121" s="153"/>
      <c r="P121" s="153"/>
      <c r="Q121" s="154"/>
      <c r="R121" s="15"/>
      <c r="S121" s="157"/>
    </row>
    <row r="122" spans="1:19" ht="12.75">
      <c r="A122" s="14">
        <v>9</v>
      </c>
      <c r="B122" s="76" t="s">
        <v>100</v>
      </c>
      <c r="C122" s="76" t="s">
        <v>11</v>
      </c>
      <c r="D122" s="59" t="s">
        <v>200</v>
      </c>
      <c r="E122" s="125"/>
      <c r="F122" s="16">
        <v>69600</v>
      </c>
      <c r="G122" s="16">
        <v>25300</v>
      </c>
      <c r="H122" s="16">
        <v>15041</v>
      </c>
      <c r="I122" s="16"/>
      <c r="J122" s="16">
        <f>SUM(F122:I122)</f>
        <v>109941</v>
      </c>
      <c r="K122" s="126"/>
      <c r="L122" s="51"/>
      <c r="M122" s="16"/>
      <c r="N122" s="16"/>
      <c r="O122" s="16"/>
      <c r="P122" s="16"/>
      <c r="Q122" s="17"/>
      <c r="R122" s="18"/>
      <c r="S122" s="52">
        <f>SUM(J122:R122)</f>
        <v>109941</v>
      </c>
    </row>
    <row r="123" spans="1:19" ht="12.75">
      <c r="A123" s="14">
        <v>10</v>
      </c>
      <c r="B123" s="58"/>
      <c r="C123" s="53"/>
      <c r="D123" s="20" t="s">
        <v>12</v>
      </c>
      <c r="E123" s="127" t="s">
        <v>201</v>
      </c>
      <c r="F123" s="22"/>
      <c r="G123" s="22"/>
      <c r="H123" s="22"/>
      <c r="I123" s="22"/>
      <c r="J123" s="22"/>
      <c r="K123" s="128"/>
      <c r="L123" s="21"/>
      <c r="M123" s="22"/>
      <c r="N123" s="22"/>
      <c r="O123" s="22"/>
      <c r="P123" s="22"/>
      <c r="Q123" s="24"/>
      <c r="R123" s="25"/>
      <c r="S123" s="41"/>
    </row>
    <row r="124" spans="1:19" ht="12.75">
      <c r="A124" s="14">
        <v>11</v>
      </c>
      <c r="B124" s="58"/>
      <c r="C124" s="53"/>
      <c r="D124" s="20"/>
      <c r="E124" s="129" t="s">
        <v>13</v>
      </c>
      <c r="F124" s="50"/>
      <c r="G124" s="50"/>
      <c r="H124" s="38">
        <v>4541</v>
      </c>
      <c r="I124" s="38"/>
      <c r="J124" s="77" t="s">
        <v>124</v>
      </c>
      <c r="K124" s="142"/>
      <c r="L124" s="49"/>
      <c r="M124" s="50"/>
      <c r="N124" s="50"/>
      <c r="O124" s="50"/>
      <c r="P124" s="50"/>
      <c r="Q124" s="60"/>
      <c r="R124" s="48"/>
      <c r="S124" s="41"/>
    </row>
    <row r="125" spans="1:19" ht="12.75">
      <c r="A125" s="14">
        <v>12</v>
      </c>
      <c r="B125" s="58"/>
      <c r="C125" s="53"/>
      <c r="D125" s="20"/>
      <c r="E125" s="129" t="s">
        <v>319</v>
      </c>
      <c r="F125" s="50"/>
      <c r="G125" s="50"/>
      <c r="H125" s="38">
        <v>10500</v>
      </c>
      <c r="I125" s="38"/>
      <c r="J125" s="77" t="s">
        <v>124</v>
      </c>
      <c r="K125" s="142"/>
      <c r="L125" s="49"/>
      <c r="M125" s="50"/>
      <c r="N125" s="50"/>
      <c r="O125" s="50"/>
      <c r="P125" s="50"/>
      <c r="Q125" s="60"/>
      <c r="R125" s="48"/>
      <c r="S125" s="41"/>
    </row>
    <row r="126" spans="1:21" s="32" customFormat="1" ht="12.75" hidden="1">
      <c r="A126" s="14"/>
      <c r="B126" s="58"/>
      <c r="C126" s="53"/>
      <c r="D126" s="20"/>
      <c r="E126" s="129"/>
      <c r="F126" s="37"/>
      <c r="G126" s="37"/>
      <c r="H126" s="38"/>
      <c r="I126" s="37"/>
      <c r="J126" s="37"/>
      <c r="K126" s="112"/>
      <c r="L126" s="39"/>
      <c r="M126" s="37"/>
      <c r="N126" s="37"/>
      <c r="O126" s="37"/>
      <c r="P126" s="37"/>
      <c r="Q126" s="27"/>
      <c r="R126" s="28"/>
      <c r="S126" s="35"/>
      <c r="T126" s="5"/>
      <c r="U126" s="5"/>
    </row>
    <row r="127" spans="1:21" s="32" customFormat="1" ht="12.75" hidden="1">
      <c r="A127" s="14"/>
      <c r="B127" s="58"/>
      <c r="C127" s="53"/>
      <c r="D127" s="20"/>
      <c r="E127" s="129"/>
      <c r="F127" s="37"/>
      <c r="G127" s="37"/>
      <c r="H127" s="38"/>
      <c r="I127" s="37"/>
      <c r="J127" s="37"/>
      <c r="K127" s="112"/>
      <c r="L127" s="39"/>
      <c r="M127" s="37"/>
      <c r="N127" s="37"/>
      <c r="O127" s="37"/>
      <c r="P127" s="37"/>
      <c r="Q127" s="27"/>
      <c r="R127" s="28"/>
      <c r="S127" s="35"/>
      <c r="T127" s="5"/>
      <c r="U127" s="5"/>
    </row>
    <row r="128" spans="1:21" s="32" customFormat="1" ht="12.75" hidden="1">
      <c r="A128" s="14"/>
      <c r="B128" s="58"/>
      <c r="C128" s="53"/>
      <c r="D128" s="20"/>
      <c r="E128" s="129"/>
      <c r="F128" s="37"/>
      <c r="G128" s="37"/>
      <c r="H128" s="38"/>
      <c r="I128" s="37"/>
      <c r="J128" s="37"/>
      <c r="K128" s="112"/>
      <c r="L128" s="39"/>
      <c r="M128" s="37"/>
      <c r="N128" s="37"/>
      <c r="O128" s="37"/>
      <c r="P128" s="37"/>
      <c r="Q128" s="27"/>
      <c r="R128" s="28"/>
      <c r="S128" s="35"/>
      <c r="T128" s="5"/>
      <c r="U128" s="5"/>
    </row>
    <row r="129" spans="1:21" s="32" customFormat="1" ht="6" customHeight="1" hidden="1">
      <c r="A129" s="14"/>
      <c r="B129" s="58"/>
      <c r="C129" s="53"/>
      <c r="D129" s="20"/>
      <c r="E129" s="129"/>
      <c r="F129" s="37"/>
      <c r="G129" s="37"/>
      <c r="H129" s="38"/>
      <c r="I129" s="37"/>
      <c r="J129" s="37"/>
      <c r="K129" s="112"/>
      <c r="L129" s="39"/>
      <c r="M129" s="37"/>
      <c r="N129" s="37"/>
      <c r="O129" s="37"/>
      <c r="P129" s="37"/>
      <c r="Q129" s="27"/>
      <c r="R129" s="28"/>
      <c r="S129" s="35"/>
      <c r="T129" s="5"/>
      <c r="U129" s="5"/>
    </row>
    <row r="130" spans="1:21" s="32" customFormat="1" ht="18.75" customHeight="1" hidden="1">
      <c r="A130" s="14"/>
      <c r="B130" s="58"/>
      <c r="C130" s="53"/>
      <c r="D130" s="20"/>
      <c r="E130" s="129"/>
      <c r="F130" s="37"/>
      <c r="G130" s="37"/>
      <c r="H130" s="38"/>
      <c r="I130" s="37"/>
      <c r="J130" s="37"/>
      <c r="K130" s="112"/>
      <c r="L130" s="39"/>
      <c r="M130" s="37"/>
      <c r="N130" s="37"/>
      <c r="O130" s="37"/>
      <c r="P130" s="37"/>
      <c r="Q130" s="27"/>
      <c r="R130" s="28"/>
      <c r="S130" s="35"/>
      <c r="T130" s="5"/>
      <c r="U130" s="5"/>
    </row>
    <row r="131" spans="1:21" s="32" customFormat="1" ht="13.5" customHeight="1" hidden="1">
      <c r="A131" s="14"/>
      <c r="B131" s="58"/>
      <c r="C131" s="53"/>
      <c r="D131" s="20"/>
      <c r="E131" s="129"/>
      <c r="F131" s="37"/>
      <c r="G131" s="37"/>
      <c r="H131" s="38"/>
      <c r="I131" s="37"/>
      <c r="J131" s="37"/>
      <c r="K131" s="112"/>
      <c r="L131" s="39"/>
      <c r="M131" s="37"/>
      <c r="N131" s="37"/>
      <c r="O131" s="37"/>
      <c r="P131" s="37"/>
      <c r="Q131" s="27"/>
      <c r="R131" s="28"/>
      <c r="S131" s="35"/>
      <c r="T131" s="5"/>
      <c r="U131" s="5"/>
    </row>
    <row r="132" spans="1:21" s="32" customFormat="1" ht="13.5" customHeight="1" hidden="1">
      <c r="A132" s="14"/>
      <c r="B132" s="58"/>
      <c r="C132" s="53"/>
      <c r="D132" s="20"/>
      <c r="E132" s="129"/>
      <c r="F132" s="37"/>
      <c r="G132" s="37"/>
      <c r="H132" s="38"/>
      <c r="I132" s="37"/>
      <c r="J132" s="37"/>
      <c r="K132" s="112"/>
      <c r="L132" s="39"/>
      <c r="M132" s="37"/>
      <c r="N132" s="37"/>
      <c r="O132" s="37"/>
      <c r="P132" s="37"/>
      <c r="Q132" s="27"/>
      <c r="R132" s="28"/>
      <c r="S132" s="35"/>
      <c r="T132" s="5"/>
      <c r="U132" s="5"/>
    </row>
    <row r="133" spans="1:21" s="32" customFormat="1" ht="13.5" customHeight="1" hidden="1">
      <c r="A133" s="14"/>
      <c r="B133" s="58"/>
      <c r="C133" s="53"/>
      <c r="D133" s="20"/>
      <c r="E133" s="129"/>
      <c r="F133" s="37"/>
      <c r="G133" s="37"/>
      <c r="H133" s="38"/>
      <c r="I133" s="37"/>
      <c r="J133" s="37"/>
      <c r="K133" s="112"/>
      <c r="L133" s="39"/>
      <c r="M133" s="37"/>
      <c r="N133" s="37"/>
      <c r="O133" s="37"/>
      <c r="P133" s="37"/>
      <c r="Q133" s="27"/>
      <c r="R133" s="28"/>
      <c r="S133" s="35"/>
      <c r="T133" s="5"/>
      <c r="U133" s="5"/>
    </row>
    <row r="134" spans="1:19" ht="18.75" hidden="1">
      <c r="A134" s="14"/>
      <c r="B134" s="131" t="s">
        <v>0</v>
      </c>
      <c r="C134" s="53"/>
      <c r="D134" s="20"/>
      <c r="E134" s="129"/>
      <c r="F134" s="37"/>
      <c r="G134" s="37"/>
      <c r="H134" s="38"/>
      <c r="I134" s="37"/>
      <c r="J134" s="44"/>
      <c r="K134" s="113"/>
      <c r="L134" s="39"/>
      <c r="M134" s="37"/>
      <c r="N134" s="37"/>
      <c r="O134" s="44"/>
      <c r="P134" s="44"/>
      <c r="Q134" s="45"/>
      <c r="R134" s="33"/>
      <c r="S134" s="283"/>
    </row>
    <row r="135" spans="1:19" ht="6" customHeight="1" hidden="1">
      <c r="A135" s="14"/>
      <c r="B135" s="58"/>
      <c r="C135" s="53"/>
      <c r="D135" s="20"/>
      <c r="E135" s="129"/>
      <c r="F135" s="37"/>
      <c r="G135" s="37"/>
      <c r="H135" s="38"/>
      <c r="I135" s="37"/>
      <c r="J135" s="44"/>
      <c r="K135" s="113"/>
      <c r="L135" s="39"/>
      <c r="M135" s="37"/>
      <c r="N135" s="37"/>
      <c r="O135" s="44"/>
      <c r="P135" s="44"/>
      <c r="Q135" s="45"/>
      <c r="R135" s="33"/>
      <c r="S135" s="283"/>
    </row>
    <row r="136" spans="1:19" ht="13.5" customHeight="1" hidden="1">
      <c r="A136" s="465" t="s">
        <v>1</v>
      </c>
      <c r="B136" s="466"/>
      <c r="C136" s="466"/>
      <c r="D136" s="466"/>
      <c r="E136" s="466"/>
      <c r="F136" s="466"/>
      <c r="G136" s="466"/>
      <c r="H136" s="466"/>
      <c r="I136" s="466"/>
      <c r="J136" s="466"/>
      <c r="K136" s="467"/>
      <c r="L136" s="114"/>
      <c r="M136" s="115"/>
      <c r="N136" s="115"/>
      <c r="O136" s="115"/>
      <c r="P136" s="115"/>
      <c r="Q136" s="116"/>
      <c r="R136" s="9"/>
      <c r="S136" s="468"/>
    </row>
    <row r="137" spans="1:19" ht="15.75" customHeight="1" hidden="1">
      <c r="A137" s="132"/>
      <c r="B137" s="133"/>
      <c r="C137" s="134"/>
      <c r="D137" s="135"/>
      <c r="E137" s="136"/>
      <c r="F137" s="471" t="s">
        <v>2</v>
      </c>
      <c r="G137" s="471"/>
      <c r="H137" s="471"/>
      <c r="I137" s="471"/>
      <c r="J137" s="471"/>
      <c r="K137" s="137"/>
      <c r="L137" s="472"/>
      <c r="M137" s="471"/>
      <c r="N137" s="471"/>
      <c r="O137" s="471"/>
      <c r="P137" s="471"/>
      <c r="Q137" s="473"/>
      <c r="R137" s="10"/>
      <c r="S137" s="469"/>
    </row>
    <row r="138" spans="1:19" ht="12.75" hidden="1">
      <c r="A138" s="132"/>
      <c r="B138" s="138" t="s">
        <v>4</v>
      </c>
      <c r="C138" s="135" t="s">
        <v>5</v>
      </c>
      <c r="D138" s="474" t="s">
        <v>6</v>
      </c>
      <c r="E138" s="475"/>
      <c r="F138" s="475"/>
      <c r="G138" s="475"/>
      <c r="H138" s="475"/>
      <c r="I138" s="475"/>
      <c r="J138" s="475"/>
      <c r="K138" s="139"/>
      <c r="L138" s="476"/>
      <c r="M138" s="477"/>
      <c r="N138" s="477"/>
      <c r="O138" s="477"/>
      <c r="P138" s="477"/>
      <c r="Q138" s="478"/>
      <c r="R138" s="11"/>
      <c r="S138" s="469"/>
    </row>
    <row r="139" spans="1:19" ht="12.75" hidden="1">
      <c r="A139" s="132"/>
      <c r="B139" s="138" t="s">
        <v>7</v>
      </c>
      <c r="C139" s="135" t="s">
        <v>8</v>
      </c>
      <c r="D139" s="135"/>
      <c r="E139" s="136" t="s">
        <v>9</v>
      </c>
      <c r="F139" s="427">
        <v>610</v>
      </c>
      <c r="G139" s="427">
        <v>620</v>
      </c>
      <c r="H139" s="427">
        <v>630</v>
      </c>
      <c r="I139" s="427">
        <v>640</v>
      </c>
      <c r="J139" s="427" t="s">
        <v>10</v>
      </c>
      <c r="K139" s="140"/>
      <c r="L139" s="480"/>
      <c r="M139" s="427"/>
      <c r="N139" s="427"/>
      <c r="O139" s="427"/>
      <c r="P139" s="427"/>
      <c r="Q139" s="479"/>
      <c r="R139" s="12"/>
      <c r="S139" s="469"/>
    </row>
    <row r="140" spans="1:19" ht="9.75" customHeight="1" hidden="1">
      <c r="A140" s="132"/>
      <c r="B140" s="138"/>
      <c r="C140" s="135"/>
      <c r="D140" s="135"/>
      <c r="E140" s="136"/>
      <c r="F140" s="427"/>
      <c r="G140" s="427"/>
      <c r="H140" s="427"/>
      <c r="I140" s="427"/>
      <c r="J140" s="427"/>
      <c r="K140" s="140"/>
      <c r="L140" s="480"/>
      <c r="M140" s="427"/>
      <c r="N140" s="427"/>
      <c r="O140" s="427"/>
      <c r="P140" s="427"/>
      <c r="Q140" s="479"/>
      <c r="R140" s="12"/>
      <c r="S140" s="470"/>
    </row>
    <row r="141" spans="1:19" ht="12.75" hidden="1">
      <c r="A141" s="14" t="e">
        <f>#REF!+1</f>
        <v>#REF!</v>
      </c>
      <c r="B141" s="58"/>
      <c r="C141" s="76" t="s">
        <v>56</v>
      </c>
      <c r="D141" s="59" t="s">
        <v>59</v>
      </c>
      <c r="E141" s="125"/>
      <c r="F141" s="16">
        <f>F142+F155+F168+F188+F197+F205+F237+F248</f>
        <v>70947</v>
      </c>
      <c r="G141" s="16">
        <f>G142+G155+G168+G188+G197+G205+G237+G248</f>
        <v>24796</v>
      </c>
      <c r="H141" s="16">
        <f>H142+H155+H168+H188+H197+H205+H237+H248</f>
        <v>36264</v>
      </c>
      <c r="I141" s="16">
        <f>I142+I155+I168+I188+I197+I205+I237+I248</f>
        <v>223</v>
      </c>
      <c r="J141" s="16">
        <f aca="true" t="shared" si="10" ref="J141:J178">SUM(F141:I141)</f>
        <v>132230</v>
      </c>
      <c r="K141" s="126"/>
      <c r="L141" s="16"/>
      <c r="M141" s="16"/>
      <c r="N141" s="16"/>
      <c r="O141" s="16"/>
      <c r="P141" s="16"/>
      <c r="Q141" s="17"/>
      <c r="R141" s="18"/>
      <c r="S141" s="61"/>
    </row>
    <row r="142" spans="1:19" ht="12.75" hidden="1">
      <c r="A142" s="14" t="e">
        <f aca="true" t="shared" si="11" ref="A142:A178">A141+1</f>
        <v>#REF!</v>
      </c>
      <c r="B142" s="58"/>
      <c r="C142" s="53"/>
      <c r="D142" s="68" t="s">
        <v>12</v>
      </c>
      <c r="E142" s="145" t="s">
        <v>60</v>
      </c>
      <c r="F142" s="64">
        <f>10866+F146+F148</f>
        <v>11223</v>
      </c>
      <c r="G142" s="64">
        <f>3797+G146+G148</f>
        <v>3923</v>
      </c>
      <c r="H142" s="69">
        <f>SUM(H143:H153)</f>
        <v>6763</v>
      </c>
      <c r="I142" s="64">
        <v>0</v>
      </c>
      <c r="J142" s="64">
        <f t="shared" si="10"/>
        <v>21909</v>
      </c>
      <c r="K142" s="128"/>
      <c r="L142" s="63"/>
      <c r="M142" s="64"/>
      <c r="N142" s="64"/>
      <c r="O142" s="64"/>
      <c r="P142" s="64"/>
      <c r="Q142" s="62"/>
      <c r="R142" s="65"/>
      <c r="S142" s="66"/>
    </row>
    <row r="143" spans="1:19" ht="12.75" hidden="1">
      <c r="A143" s="14" t="e">
        <f t="shared" si="11"/>
        <v>#REF!</v>
      </c>
      <c r="B143" s="58"/>
      <c r="C143" s="53"/>
      <c r="D143" s="20"/>
      <c r="E143" s="129" t="s">
        <v>13</v>
      </c>
      <c r="F143" s="37"/>
      <c r="G143" s="37"/>
      <c r="H143" s="38">
        <f>3877+12+1-H144</f>
        <v>2904</v>
      </c>
      <c r="I143" s="37"/>
      <c r="J143" s="37">
        <f t="shared" si="10"/>
        <v>2904</v>
      </c>
      <c r="K143" s="112"/>
      <c r="L143" s="21"/>
      <c r="M143" s="22"/>
      <c r="N143" s="22"/>
      <c r="O143" s="22"/>
      <c r="P143" s="22"/>
      <c r="Q143" s="27"/>
      <c r="R143" s="28"/>
      <c r="S143" s="41"/>
    </row>
    <row r="144" spans="1:19" ht="12.75" hidden="1">
      <c r="A144" s="14" t="e">
        <f t="shared" si="11"/>
        <v>#REF!</v>
      </c>
      <c r="B144" s="58"/>
      <c r="C144" s="53"/>
      <c r="D144" s="20"/>
      <c r="E144" s="141" t="s">
        <v>15</v>
      </c>
      <c r="F144" s="37"/>
      <c r="G144" s="37"/>
      <c r="H144" s="38">
        <v>986</v>
      </c>
      <c r="I144" s="37"/>
      <c r="J144" s="37">
        <f t="shared" si="10"/>
        <v>986</v>
      </c>
      <c r="K144" s="112"/>
      <c r="L144" s="21"/>
      <c r="M144" s="22"/>
      <c r="N144" s="22"/>
      <c r="O144" s="22"/>
      <c r="P144" s="22"/>
      <c r="Q144" s="27"/>
      <c r="R144" s="28"/>
      <c r="S144" s="41"/>
    </row>
    <row r="145" spans="1:19" ht="12.75" hidden="1">
      <c r="A145" s="14" t="e">
        <f t="shared" si="11"/>
        <v>#REF!</v>
      </c>
      <c r="B145" s="58"/>
      <c r="C145" s="53"/>
      <c r="D145" s="20"/>
      <c r="E145" s="129" t="s">
        <v>61</v>
      </c>
      <c r="F145" s="37"/>
      <c r="G145" s="37"/>
      <c r="H145" s="38">
        <v>300</v>
      </c>
      <c r="I145" s="37"/>
      <c r="J145" s="37">
        <f t="shared" si="10"/>
        <v>300</v>
      </c>
      <c r="K145" s="112"/>
      <c r="L145" s="21"/>
      <c r="M145" s="22"/>
      <c r="N145" s="22"/>
      <c r="O145" s="22"/>
      <c r="P145" s="22"/>
      <c r="Q145" s="27"/>
      <c r="R145" s="28"/>
      <c r="S145" s="41"/>
    </row>
    <row r="146" spans="1:19" ht="12.75" hidden="1">
      <c r="A146" s="14" t="e">
        <f t="shared" si="11"/>
        <v>#REF!</v>
      </c>
      <c r="B146" s="58"/>
      <c r="C146" s="53"/>
      <c r="D146" s="20"/>
      <c r="E146" s="129" t="s">
        <v>62</v>
      </c>
      <c r="F146" s="37">
        <v>122</v>
      </c>
      <c r="G146" s="37">
        <v>43</v>
      </c>
      <c r="H146" s="38"/>
      <c r="I146" s="37"/>
      <c r="J146" s="37">
        <f t="shared" si="10"/>
        <v>165</v>
      </c>
      <c r="K146" s="112"/>
      <c r="L146" s="21"/>
      <c r="M146" s="22"/>
      <c r="N146" s="22"/>
      <c r="O146" s="22"/>
      <c r="P146" s="22"/>
      <c r="Q146" s="27"/>
      <c r="R146" s="28"/>
      <c r="S146" s="41"/>
    </row>
    <row r="147" spans="1:19" ht="12.75" hidden="1">
      <c r="A147" s="14" t="e">
        <f t="shared" si="11"/>
        <v>#REF!</v>
      </c>
      <c r="B147" s="58"/>
      <c r="C147" s="53"/>
      <c r="D147" s="20"/>
      <c r="E147" s="129" t="s">
        <v>57</v>
      </c>
      <c r="F147" s="37"/>
      <c r="G147" s="37"/>
      <c r="H147" s="38">
        <v>181</v>
      </c>
      <c r="I147" s="37"/>
      <c r="J147" s="37">
        <f t="shared" si="10"/>
        <v>181</v>
      </c>
      <c r="K147" s="112"/>
      <c r="L147" s="36"/>
      <c r="M147" s="37"/>
      <c r="N147" s="37"/>
      <c r="O147" s="37"/>
      <c r="P147" s="37"/>
      <c r="Q147" s="27"/>
      <c r="R147" s="28"/>
      <c r="S147" s="41"/>
    </row>
    <row r="148" spans="1:19" ht="12.75" hidden="1">
      <c r="A148" s="14" t="e">
        <f t="shared" si="11"/>
        <v>#REF!</v>
      </c>
      <c r="B148" s="58"/>
      <c r="C148" s="53"/>
      <c r="D148" s="20"/>
      <c r="E148" s="141" t="s">
        <v>63</v>
      </c>
      <c r="F148" s="37">
        <v>235</v>
      </c>
      <c r="G148" s="37">
        <v>83</v>
      </c>
      <c r="H148" s="38">
        <v>1375</v>
      </c>
      <c r="I148" s="37"/>
      <c r="J148" s="37">
        <f t="shared" si="10"/>
        <v>1693</v>
      </c>
      <c r="K148" s="112"/>
      <c r="L148" s="36"/>
      <c r="M148" s="37"/>
      <c r="N148" s="37"/>
      <c r="O148" s="37"/>
      <c r="P148" s="37"/>
      <c r="Q148" s="27"/>
      <c r="R148" s="28"/>
      <c r="S148" s="41"/>
    </row>
    <row r="149" spans="1:19" ht="12.75" hidden="1">
      <c r="A149" s="14" t="e">
        <f t="shared" si="11"/>
        <v>#REF!</v>
      </c>
      <c r="B149" s="58"/>
      <c r="C149" s="53"/>
      <c r="D149" s="20"/>
      <c r="E149" s="129" t="s">
        <v>14</v>
      </c>
      <c r="F149" s="37"/>
      <c r="G149" s="37"/>
      <c r="H149" s="38">
        <v>402</v>
      </c>
      <c r="I149" s="37"/>
      <c r="J149" s="37">
        <f t="shared" si="10"/>
        <v>402</v>
      </c>
      <c r="K149" s="112"/>
      <c r="L149" s="36"/>
      <c r="M149" s="37"/>
      <c r="N149" s="37"/>
      <c r="O149" s="37"/>
      <c r="P149" s="37"/>
      <c r="Q149" s="27"/>
      <c r="R149" s="28"/>
      <c r="S149" s="41"/>
    </row>
    <row r="150" spans="1:19" ht="12.75" hidden="1">
      <c r="A150" s="14" t="e">
        <f t="shared" si="11"/>
        <v>#REF!</v>
      </c>
      <c r="B150" s="58"/>
      <c r="C150" s="53"/>
      <c r="D150" s="20"/>
      <c r="E150" s="129" t="s">
        <v>58</v>
      </c>
      <c r="F150" s="37"/>
      <c r="G150" s="37"/>
      <c r="H150" s="38">
        <v>415</v>
      </c>
      <c r="I150" s="37"/>
      <c r="J150" s="37">
        <f t="shared" si="10"/>
        <v>415</v>
      </c>
      <c r="K150" s="112"/>
      <c r="L150" s="36"/>
      <c r="M150" s="37"/>
      <c r="N150" s="37"/>
      <c r="O150" s="37"/>
      <c r="P150" s="37"/>
      <c r="Q150" s="27"/>
      <c r="R150" s="28"/>
      <c r="S150" s="41"/>
    </row>
    <row r="151" spans="1:19" ht="12.75" hidden="1">
      <c r="A151" s="14" t="e">
        <f t="shared" si="11"/>
        <v>#REF!</v>
      </c>
      <c r="B151" s="58"/>
      <c r="C151" s="53"/>
      <c r="D151" s="20"/>
      <c r="E151" s="129" t="s">
        <v>16</v>
      </c>
      <c r="F151" s="37"/>
      <c r="G151" s="37"/>
      <c r="H151" s="38"/>
      <c r="I151" s="37"/>
      <c r="J151" s="37">
        <f t="shared" si="10"/>
        <v>0</v>
      </c>
      <c r="K151" s="112"/>
      <c r="L151" s="36"/>
      <c r="M151" s="37"/>
      <c r="N151" s="37"/>
      <c r="O151" s="37"/>
      <c r="P151" s="37"/>
      <c r="Q151" s="27"/>
      <c r="R151" s="28"/>
      <c r="S151" s="42"/>
    </row>
    <row r="152" spans="1:19" ht="12.75" hidden="1">
      <c r="A152" s="14" t="e">
        <f t="shared" si="11"/>
        <v>#REF!</v>
      </c>
      <c r="B152" s="58"/>
      <c r="C152" s="53"/>
      <c r="D152" s="20"/>
      <c r="E152" s="129" t="s">
        <v>64</v>
      </c>
      <c r="F152" s="37"/>
      <c r="G152" s="37"/>
      <c r="H152" s="38"/>
      <c r="I152" s="37"/>
      <c r="J152" s="37">
        <f t="shared" si="10"/>
        <v>0</v>
      </c>
      <c r="K152" s="112"/>
      <c r="L152" s="36"/>
      <c r="M152" s="37"/>
      <c r="N152" s="37"/>
      <c r="O152" s="37"/>
      <c r="P152" s="40"/>
      <c r="Q152" s="27"/>
      <c r="R152" s="28"/>
      <c r="S152" s="41"/>
    </row>
    <row r="153" spans="1:19" ht="12.75" hidden="1">
      <c r="A153" s="14" t="e">
        <f t="shared" si="11"/>
        <v>#REF!</v>
      </c>
      <c r="B153" s="58"/>
      <c r="C153" s="53"/>
      <c r="D153" s="20"/>
      <c r="E153" s="141" t="s">
        <v>65</v>
      </c>
      <c r="F153" s="37"/>
      <c r="G153" s="37"/>
      <c r="H153" s="38">
        <v>200</v>
      </c>
      <c r="I153" s="37"/>
      <c r="J153" s="37">
        <f t="shared" si="10"/>
        <v>200</v>
      </c>
      <c r="K153" s="112"/>
      <c r="L153" s="36"/>
      <c r="M153" s="37"/>
      <c r="N153" s="37"/>
      <c r="O153" s="37"/>
      <c r="P153" s="37"/>
      <c r="Q153" s="27"/>
      <c r="R153" s="28"/>
      <c r="S153" s="41"/>
    </row>
    <row r="154" spans="1:19" ht="12.75" hidden="1">
      <c r="A154" s="14" t="e">
        <f t="shared" si="11"/>
        <v>#REF!</v>
      </c>
      <c r="B154" s="58"/>
      <c r="C154" s="53"/>
      <c r="D154" s="20"/>
      <c r="E154" s="141" t="s">
        <v>66</v>
      </c>
      <c r="F154" s="37"/>
      <c r="G154" s="37"/>
      <c r="H154" s="38"/>
      <c r="I154" s="37"/>
      <c r="J154" s="37">
        <f t="shared" si="10"/>
        <v>0</v>
      </c>
      <c r="K154" s="112"/>
      <c r="L154" s="36"/>
      <c r="M154" s="37"/>
      <c r="N154" s="37"/>
      <c r="O154" s="37"/>
      <c r="P154" s="37"/>
      <c r="Q154" s="27"/>
      <c r="R154" s="28"/>
      <c r="S154" s="41"/>
    </row>
    <row r="155" spans="1:19" ht="12.75" hidden="1">
      <c r="A155" s="14" t="e">
        <f t="shared" si="11"/>
        <v>#REF!</v>
      </c>
      <c r="B155" s="58"/>
      <c r="C155" s="53"/>
      <c r="D155" s="68" t="s">
        <v>17</v>
      </c>
      <c r="E155" s="145" t="s">
        <v>67</v>
      </c>
      <c r="F155" s="64">
        <v>15311</v>
      </c>
      <c r="G155" s="64">
        <v>5351</v>
      </c>
      <c r="H155" s="69">
        <f>SUM(H156:H164)</f>
        <v>8038</v>
      </c>
      <c r="I155" s="64">
        <f>SUM(I156:I164)</f>
        <v>22</v>
      </c>
      <c r="J155" s="64">
        <f t="shared" si="10"/>
        <v>28722</v>
      </c>
      <c r="K155" s="128"/>
      <c r="L155" s="63"/>
      <c r="M155" s="64"/>
      <c r="N155" s="64"/>
      <c r="O155" s="64"/>
      <c r="P155" s="64"/>
      <c r="Q155" s="62"/>
      <c r="R155" s="65"/>
      <c r="S155" s="67"/>
    </row>
    <row r="156" spans="1:19" ht="12.75" hidden="1">
      <c r="A156" s="14" t="e">
        <f t="shared" si="11"/>
        <v>#REF!</v>
      </c>
      <c r="B156" s="58"/>
      <c r="C156" s="53"/>
      <c r="D156" s="20"/>
      <c r="E156" s="129" t="s">
        <v>57</v>
      </c>
      <c r="F156" s="37"/>
      <c r="G156" s="37"/>
      <c r="H156" s="38">
        <v>81</v>
      </c>
      <c r="I156" s="37"/>
      <c r="J156" s="37">
        <f t="shared" si="10"/>
        <v>81</v>
      </c>
      <c r="K156" s="112"/>
      <c r="L156" s="36"/>
      <c r="M156" s="37"/>
      <c r="N156" s="37"/>
      <c r="O156" s="37"/>
      <c r="P156" s="37"/>
      <c r="Q156" s="27"/>
      <c r="R156" s="28"/>
      <c r="S156" s="41"/>
    </row>
    <row r="157" spans="1:19" ht="12.75" hidden="1">
      <c r="A157" s="14" t="e">
        <f t="shared" si="11"/>
        <v>#REF!</v>
      </c>
      <c r="B157" s="58"/>
      <c r="C157" s="53"/>
      <c r="D157" s="20"/>
      <c r="E157" s="129" t="s">
        <v>13</v>
      </c>
      <c r="F157" s="37"/>
      <c r="G157" s="37"/>
      <c r="H157" s="38">
        <f>5478+12</f>
        <v>5490</v>
      </c>
      <c r="I157" s="37"/>
      <c r="J157" s="37">
        <f t="shared" si="10"/>
        <v>5490</v>
      </c>
      <c r="K157" s="112"/>
      <c r="L157" s="36"/>
      <c r="M157" s="37"/>
      <c r="N157" s="37"/>
      <c r="O157" s="37"/>
      <c r="P157" s="37"/>
      <c r="Q157" s="27"/>
      <c r="R157" s="28"/>
      <c r="S157" s="41"/>
    </row>
    <row r="158" spans="1:19" ht="12.75" hidden="1">
      <c r="A158" s="14" t="e">
        <f t="shared" si="11"/>
        <v>#REF!</v>
      </c>
      <c r="B158" s="58"/>
      <c r="C158" s="53"/>
      <c r="D158" s="20"/>
      <c r="E158" s="129" t="s">
        <v>61</v>
      </c>
      <c r="F158" s="37"/>
      <c r="G158" s="37"/>
      <c r="H158" s="38">
        <v>290</v>
      </c>
      <c r="I158" s="37"/>
      <c r="J158" s="37">
        <f t="shared" si="10"/>
        <v>290</v>
      </c>
      <c r="K158" s="112"/>
      <c r="L158" s="36"/>
      <c r="M158" s="37"/>
      <c r="N158" s="37"/>
      <c r="O158" s="37"/>
      <c r="P158" s="37"/>
      <c r="Q158" s="27"/>
      <c r="R158" s="28"/>
      <c r="S158" s="41"/>
    </row>
    <row r="159" spans="1:19" ht="12.75" hidden="1">
      <c r="A159" s="14" t="e">
        <f t="shared" si="11"/>
        <v>#REF!</v>
      </c>
      <c r="B159" s="58"/>
      <c r="C159" s="53"/>
      <c r="D159" s="20"/>
      <c r="E159" s="129" t="s">
        <v>68</v>
      </c>
      <c r="F159" s="37"/>
      <c r="G159" s="37"/>
      <c r="H159" s="38"/>
      <c r="I159" s="37">
        <v>22</v>
      </c>
      <c r="J159" s="37">
        <f t="shared" si="10"/>
        <v>22</v>
      </c>
      <c r="K159" s="112"/>
      <c r="L159" s="36"/>
      <c r="M159" s="37"/>
      <c r="N159" s="37"/>
      <c r="O159" s="37"/>
      <c r="P159" s="37"/>
      <c r="Q159" s="27"/>
      <c r="R159" s="28"/>
      <c r="S159" s="41"/>
    </row>
    <row r="160" spans="1:19" ht="12.75" hidden="1">
      <c r="A160" s="14" t="e">
        <f t="shared" si="11"/>
        <v>#REF!</v>
      </c>
      <c r="B160" s="58"/>
      <c r="C160" s="53"/>
      <c r="D160" s="20"/>
      <c r="E160" s="129" t="s">
        <v>58</v>
      </c>
      <c r="F160" s="37"/>
      <c r="G160" s="37"/>
      <c r="H160" s="38">
        <v>280</v>
      </c>
      <c r="I160" s="37"/>
      <c r="J160" s="37">
        <f t="shared" si="10"/>
        <v>280</v>
      </c>
      <c r="K160" s="112"/>
      <c r="L160" s="36"/>
      <c r="M160" s="37"/>
      <c r="N160" s="37"/>
      <c r="O160" s="37"/>
      <c r="P160" s="37"/>
      <c r="Q160" s="27"/>
      <c r="R160" s="28"/>
      <c r="S160" s="41"/>
    </row>
    <row r="161" spans="1:19" ht="12.75" hidden="1">
      <c r="A161" s="14" t="e">
        <f t="shared" si="11"/>
        <v>#REF!</v>
      </c>
      <c r="B161" s="58"/>
      <c r="C161" s="53"/>
      <c r="D161" s="20"/>
      <c r="E161" s="129" t="s">
        <v>69</v>
      </c>
      <c r="F161" s="37"/>
      <c r="G161" s="37"/>
      <c r="H161" s="38">
        <v>1200</v>
      </c>
      <c r="I161" s="37"/>
      <c r="J161" s="37">
        <f t="shared" si="10"/>
        <v>1200</v>
      </c>
      <c r="K161" s="112"/>
      <c r="L161" s="36"/>
      <c r="M161" s="37"/>
      <c r="N161" s="37"/>
      <c r="O161" s="37"/>
      <c r="P161" s="37"/>
      <c r="Q161" s="27"/>
      <c r="R161" s="28"/>
      <c r="S161" s="41"/>
    </row>
    <row r="162" spans="1:19" ht="12.75" hidden="1">
      <c r="A162" s="14" t="e">
        <f t="shared" si="11"/>
        <v>#REF!</v>
      </c>
      <c r="B162" s="58"/>
      <c r="C162" s="53"/>
      <c r="D162" s="20"/>
      <c r="E162" s="129" t="s">
        <v>65</v>
      </c>
      <c r="F162" s="37"/>
      <c r="G162" s="37"/>
      <c r="H162" s="38">
        <v>200</v>
      </c>
      <c r="I162" s="37"/>
      <c r="J162" s="37">
        <f t="shared" si="10"/>
        <v>200</v>
      </c>
      <c r="K162" s="112"/>
      <c r="L162" s="36"/>
      <c r="M162" s="37"/>
      <c r="N162" s="37"/>
      <c r="O162" s="37"/>
      <c r="P162" s="37"/>
      <c r="Q162" s="27"/>
      <c r="R162" s="28"/>
      <c r="S162" s="41"/>
    </row>
    <row r="163" spans="1:19" ht="12.75" hidden="1">
      <c r="A163" s="14" t="e">
        <f t="shared" si="11"/>
        <v>#REF!</v>
      </c>
      <c r="B163" s="58"/>
      <c r="C163" s="53"/>
      <c r="D163" s="20"/>
      <c r="E163" s="129" t="s">
        <v>14</v>
      </c>
      <c r="F163" s="37"/>
      <c r="G163" s="37"/>
      <c r="H163" s="38">
        <v>497</v>
      </c>
      <c r="I163" s="37"/>
      <c r="J163" s="37">
        <f t="shared" si="10"/>
        <v>497</v>
      </c>
      <c r="K163" s="112"/>
      <c r="L163" s="36"/>
      <c r="M163" s="37"/>
      <c r="N163" s="37"/>
      <c r="O163" s="37"/>
      <c r="P163" s="37"/>
      <c r="Q163" s="27"/>
      <c r="R163" s="28"/>
      <c r="S163" s="41"/>
    </row>
    <row r="164" spans="1:19" ht="12.75" hidden="1">
      <c r="A164" s="14" t="e">
        <f t="shared" si="11"/>
        <v>#REF!</v>
      </c>
      <c r="B164" s="58"/>
      <c r="C164" s="53"/>
      <c r="D164" s="20"/>
      <c r="E164" s="129" t="s">
        <v>70</v>
      </c>
      <c r="F164" s="37"/>
      <c r="G164" s="37"/>
      <c r="H164" s="38"/>
      <c r="I164" s="37"/>
      <c r="J164" s="37">
        <f t="shared" si="10"/>
        <v>0</v>
      </c>
      <c r="K164" s="112"/>
      <c r="L164" s="36"/>
      <c r="M164" s="37"/>
      <c r="N164" s="37"/>
      <c r="O164" s="37"/>
      <c r="P164" s="40"/>
      <c r="Q164" s="27"/>
      <c r="R164" s="28"/>
      <c r="S164" s="41"/>
    </row>
    <row r="165" spans="1:19" ht="12.75" hidden="1">
      <c r="A165" s="14" t="e">
        <f t="shared" si="11"/>
        <v>#REF!</v>
      </c>
      <c r="B165" s="58"/>
      <c r="C165" s="53"/>
      <c r="D165" s="20"/>
      <c r="E165" s="129" t="s">
        <v>16</v>
      </c>
      <c r="F165" s="37"/>
      <c r="G165" s="37"/>
      <c r="H165" s="38"/>
      <c r="I165" s="37"/>
      <c r="J165" s="37">
        <f t="shared" si="10"/>
        <v>0</v>
      </c>
      <c r="K165" s="112"/>
      <c r="L165" s="36"/>
      <c r="M165" s="37"/>
      <c r="N165" s="37"/>
      <c r="O165" s="37"/>
      <c r="P165" s="37"/>
      <c r="Q165" s="27"/>
      <c r="R165" s="28"/>
      <c r="S165" s="41"/>
    </row>
    <row r="166" spans="1:19" ht="12.75" hidden="1">
      <c r="A166" s="14" t="e">
        <f t="shared" si="11"/>
        <v>#REF!</v>
      </c>
      <c r="B166" s="58"/>
      <c r="C166" s="53"/>
      <c r="D166" s="20"/>
      <c r="E166" s="129" t="s">
        <v>71</v>
      </c>
      <c r="F166" s="37"/>
      <c r="G166" s="37"/>
      <c r="H166" s="38"/>
      <c r="I166" s="37"/>
      <c r="J166" s="37">
        <f t="shared" si="10"/>
        <v>0</v>
      </c>
      <c r="K166" s="112"/>
      <c r="L166" s="36"/>
      <c r="M166" s="37"/>
      <c r="N166" s="37"/>
      <c r="O166" s="37"/>
      <c r="P166" s="37"/>
      <c r="Q166" s="27"/>
      <c r="R166" s="28"/>
      <c r="S166" s="41"/>
    </row>
    <row r="167" spans="1:19" ht="12.75" hidden="1">
      <c r="A167" s="14" t="e">
        <f t="shared" si="11"/>
        <v>#REF!</v>
      </c>
      <c r="B167" s="58"/>
      <c r="C167" s="53"/>
      <c r="D167" s="20"/>
      <c r="E167" s="129" t="s">
        <v>66</v>
      </c>
      <c r="F167" s="37"/>
      <c r="G167" s="37"/>
      <c r="H167" s="38"/>
      <c r="I167" s="37"/>
      <c r="J167" s="37">
        <f t="shared" si="10"/>
        <v>0</v>
      </c>
      <c r="K167" s="112"/>
      <c r="L167" s="36"/>
      <c r="M167" s="37"/>
      <c r="N167" s="37"/>
      <c r="O167" s="37"/>
      <c r="P167" s="37"/>
      <c r="Q167" s="27"/>
      <c r="R167" s="28"/>
      <c r="S167" s="41"/>
    </row>
    <row r="168" spans="1:19" ht="12.75" hidden="1">
      <c r="A168" s="14" t="e">
        <f t="shared" si="11"/>
        <v>#REF!</v>
      </c>
      <c r="B168" s="58"/>
      <c r="C168" s="53"/>
      <c r="D168" s="68" t="s">
        <v>19</v>
      </c>
      <c r="E168" s="145" t="s">
        <v>72</v>
      </c>
      <c r="F168" s="64">
        <v>10914</v>
      </c>
      <c r="G168" s="64">
        <v>3814</v>
      </c>
      <c r="H168" s="69">
        <f>SUM(H169:H174)</f>
        <v>4841</v>
      </c>
      <c r="I168" s="64">
        <f>SUM(I169:I178)</f>
        <v>6</v>
      </c>
      <c r="J168" s="64">
        <f t="shared" si="10"/>
        <v>19575</v>
      </c>
      <c r="K168" s="128"/>
      <c r="L168" s="63"/>
      <c r="M168" s="64"/>
      <c r="N168" s="64"/>
      <c r="O168" s="64"/>
      <c r="P168" s="64"/>
      <c r="Q168" s="62"/>
      <c r="R168" s="65"/>
      <c r="S168" s="66"/>
    </row>
    <row r="169" spans="1:19" ht="12.75" hidden="1">
      <c r="A169" s="14" t="e">
        <f t="shared" si="11"/>
        <v>#REF!</v>
      </c>
      <c r="B169" s="58"/>
      <c r="C169" s="53"/>
      <c r="D169" s="20"/>
      <c r="E169" s="129" t="s">
        <v>57</v>
      </c>
      <c r="F169" s="37"/>
      <c r="G169" s="37"/>
      <c r="H169" s="38">
        <v>60</v>
      </c>
      <c r="I169" s="37"/>
      <c r="J169" s="37">
        <f t="shared" si="10"/>
        <v>60</v>
      </c>
      <c r="K169" s="112"/>
      <c r="L169" s="36"/>
      <c r="M169" s="37"/>
      <c r="N169" s="37"/>
      <c r="O169" s="37"/>
      <c r="P169" s="37"/>
      <c r="Q169" s="27"/>
      <c r="R169" s="28"/>
      <c r="S169" s="41"/>
    </row>
    <row r="170" spans="1:19" ht="12.75" hidden="1">
      <c r="A170" s="14" t="e">
        <f t="shared" si="11"/>
        <v>#REF!</v>
      </c>
      <c r="B170" s="58"/>
      <c r="C170" s="53"/>
      <c r="D170" s="20"/>
      <c r="E170" s="129" t="s">
        <v>13</v>
      </c>
      <c r="F170" s="37"/>
      <c r="G170" s="37"/>
      <c r="H170" s="38">
        <f>3905+12+2-415</f>
        <v>3504</v>
      </c>
      <c r="I170" s="37"/>
      <c r="J170" s="37">
        <f t="shared" si="10"/>
        <v>3504</v>
      </c>
      <c r="K170" s="112"/>
      <c r="L170" s="36"/>
      <c r="M170" s="37"/>
      <c r="N170" s="37"/>
      <c r="O170" s="37"/>
      <c r="P170" s="37"/>
      <c r="Q170" s="27"/>
      <c r="R170" s="28"/>
      <c r="S170" s="41"/>
    </row>
    <row r="171" spans="1:19" ht="12.75" hidden="1">
      <c r="A171" s="14" t="e">
        <f t="shared" si="11"/>
        <v>#REF!</v>
      </c>
      <c r="B171" s="58"/>
      <c r="C171" s="53"/>
      <c r="D171" s="20"/>
      <c r="E171" s="129" t="s">
        <v>15</v>
      </c>
      <c r="F171" s="37"/>
      <c r="G171" s="37"/>
      <c r="H171" s="38">
        <v>415</v>
      </c>
      <c r="I171" s="37"/>
      <c r="J171" s="37">
        <f t="shared" si="10"/>
        <v>415</v>
      </c>
      <c r="K171" s="112"/>
      <c r="L171" s="36"/>
      <c r="M171" s="37"/>
      <c r="N171" s="37"/>
      <c r="O171" s="37"/>
      <c r="P171" s="37"/>
      <c r="Q171" s="27"/>
      <c r="R171" s="28"/>
      <c r="S171" s="41"/>
    </row>
    <row r="172" spans="1:19" ht="12.75" hidden="1">
      <c r="A172" s="14" t="e">
        <f t="shared" si="11"/>
        <v>#REF!</v>
      </c>
      <c r="B172" s="58"/>
      <c r="C172" s="53"/>
      <c r="D172" s="20"/>
      <c r="E172" s="129" t="s">
        <v>61</v>
      </c>
      <c r="F172" s="37"/>
      <c r="G172" s="37"/>
      <c r="H172" s="38">
        <v>21</v>
      </c>
      <c r="I172" s="37"/>
      <c r="J172" s="37">
        <f t="shared" si="10"/>
        <v>21</v>
      </c>
      <c r="K172" s="112"/>
      <c r="L172" s="36"/>
      <c r="M172" s="37"/>
      <c r="N172" s="37"/>
      <c r="O172" s="37"/>
      <c r="P172" s="37"/>
      <c r="Q172" s="27"/>
      <c r="R172" s="28"/>
      <c r="S172" s="41"/>
    </row>
    <row r="173" spans="1:19" ht="12.75" hidden="1">
      <c r="A173" s="14" t="e">
        <f t="shared" si="11"/>
        <v>#REF!</v>
      </c>
      <c r="B173" s="58"/>
      <c r="C173" s="53"/>
      <c r="D173" s="20"/>
      <c r="E173" s="129" t="s">
        <v>14</v>
      </c>
      <c r="F173" s="37"/>
      <c r="G173" s="37"/>
      <c r="H173" s="38">
        <v>341</v>
      </c>
      <c r="I173" s="37"/>
      <c r="J173" s="37">
        <f t="shared" si="10"/>
        <v>341</v>
      </c>
      <c r="K173" s="112"/>
      <c r="L173" s="36"/>
      <c r="M173" s="37"/>
      <c r="N173" s="37"/>
      <c r="O173" s="37"/>
      <c r="P173" s="37"/>
      <c r="Q173" s="27"/>
      <c r="R173" s="28"/>
      <c r="S173" s="41"/>
    </row>
    <row r="174" spans="1:19" ht="12.75" hidden="1">
      <c r="A174" s="14" t="e">
        <f t="shared" si="11"/>
        <v>#REF!</v>
      </c>
      <c r="B174" s="58"/>
      <c r="C174" s="53"/>
      <c r="D174" s="20"/>
      <c r="E174" s="129" t="s">
        <v>58</v>
      </c>
      <c r="F174" s="37"/>
      <c r="G174" s="37"/>
      <c r="H174" s="38">
        <v>500</v>
      </c>
      <c r="I174" s="37"/>
      <c r="J174" s="37">
        <f t="shared" si="10"/>
        <v>500</v>
      </c>
      <c r="K174" s="112"/>
      <c r="L174" s="36"/>
      <c r="M174" s="37"/>
      <c r="N174" s="37"/>
      <c r="O174" s="37"/>
      <c r="P174" s="37"/>
      <c r="Q174" s="27"/>
      <c r="R174" s="28"/>
      <c r="S174" s="41"/>
    </row>
    <row r="175" spans="1:19" ht="12.75" hidden="1">
      <c r="A175" s="14" t="e">
        <f t="shared" si="11"/>
        <v>#REF!</v>
      </c>
      <c r="B175" s="58"/>
      <c r="C175" s="53"/>
      <c r="D175" s="20"/>
      <c r="E175" s="129" t="s">
        <v>68</v>
      </c>
      <c r="F175" s="37"/>
      <c r="G175" s="37"/>
      <c r="H175" s="38"/>
      <c r="I175" s="37">
        <v>6</v>
      </c>
      <c r="J175" s="37">
        <f t="shared" si="10"/>
        <v>6</v>
      </c>
      <c r="K175" s="112"/>
      <c r="L175" s="36"/>
      <c r="M175" s="37"/>
      <c r="N175" s="37"/>
      <c r="O175" s="37"/>
      <c r="P175" s="37"/>
      <c r="Q175" s="27"/>
      <c r="R175" s="28"/>
      <c r="S175" s="41"/>
    </row>
    <row r="176" spans="1:19" ht="12.75" hidden="1">
      <c r="A176" s="14" t="e">
        <f t="shared" si="11"/>
        <v>#REF!</v>
      </c>
      <c r="B176" s="58"/>
      <c r="C176" s="53"/>
      <c r="D176" s="20"/>
      <c r="E176" s="129" t="s">
        <v>16</v>
      </c>
      <c r="F176" s="37"/>
      <c r="G176" s="37"/>
      <c r="H176" s="38"/>
      <c r="I176" s="37"/>
      <c r="J176" s="37">
        <f t="shared" si="10"/>
        <v>0</v>
      </c>
      <c r="K176" s="112"/>
      <c r="L176" s="36"/>
      <c r="M176" s="37"/>
      <c r="N176" s="37"/>
      <c r="O176" s="37"/>
      <c r="P176" s="37"/>
      <c r="Q176" s="27"/>
      <c r="R176" s="28"/>
      <c r="S176" s="41"/>
    </row>
    <row r="177" spans="1:19" ht="12.75" hidden="1">
      <c r="A177" s="14" t="e">
        <f t="shared" si="11"/>
        <v>#REF!</v>
      </c>
      <c r="B177" s="58"/>
      <c r="C177" s="53"/>
      <c r="D177" s="20"/>
      <c r="E177" s="129" t="s">
        <v>73</v>
      </c>
      <c r="F177" s="37"/>
      <c r="G177" s="37"/>
      <c r="H177" s="38"/>
      <c r="I177" s="37"/>
      <c r="J177" s="37">
        <f t="shared" si="10"/>
        <v>0</v>
      </c>
      <c r="K177" s="112"/>
      <c r="L177" s="36"/>
      <c r="M177" s="37"/>
      <c r="N177" s="37"/>
      <c r="O177" s="37"/>
      <c r="P177" s="37"/>
      <c r="Q177" s="27"/>
      <c r="R177" s="28"/>
      <c r="S177" s="41"/>
    </row>
    <row r="178" spans="1:19" ht="13.5" hidden="1" thickBot="1">
      <c r="A178" s="14" t="e">
        <f t="shared" si="11"/>
        <v>#REF!</v>
      </c>
      <c r="B178" s="58"/>
      <c r="C178" s="53"/>
      <c r="D178" s="20"/>
      <c r="E178" s="141" t="s">
        <v>66</v>
      </c>
      <c r="F178" s="37"/>
      <c r="G178" s="37"/>
      <c r="H178" s="38"/>
      <c r="I178" s="37"/>
      <c r="J178" s="37">
        <f t="shared" si="10"/>
        <v>0</v>
      </c>
      <c r="K178" s="112"/>
      <c r="L178" s="36"/>
      <c r="M178" s="37"/>
      <c r="N178" s="37"/>
      <c r="O178" s="37"/>
      <c r="P178" s="37"/>
      <c r="Q178" s="27"/>
      <c r="R178" s="28"/>
      <c r="S178" s="30"/>
    </row>
    <row r="179" spans="1:21" s="32" customFormat="1" ht="12.75" hidden="1">
      <c r="A179" s="14"/>
      <c r="B179" s="58"/>
      <c r="C179" s="53"/>
      <c r="D179" s="20"/>
      <c r="E179" s="141"/>
      <c r="F179" s="37"/>
      <c r="G179" s="37"/>
      <c r="H179" s="38"/>
      <c r="I179" s="37"/>
      <c r="J179" s="37"/>
      <c r="K179" s="112"/>
      <c r="L179" s="39"/>
      <c r="M179" s="37"/>
      <c r="N179" s="37"/>
      <c r="O179" s="37"/>
      <c r="P179" s="37"/>
      <c r="Q179" s="27"/>
      <c r="R179" s="28"/>
      <c r="S179" s="35"/>
      <c r="T179" s="5"/>
      <c r="U179" s="5"/>
    </row>
    <row r="180" spans="1:21" s="32" customFormat="1" ht="12.75" hidden="1">
      <c r="A180" s="14"/>
      <c r="B180" s="58"/>
      <c r="C180" s="53"/>
      <c r="D180" s="20"/>
      <c r="E180" s="141"/>
      <c r="F180" s="37"/>
      <c r="G180" s="37"/>
      <c r="H180" s="38"/>
      <c r="I180" s="37"/>
      <c r="J180" s="37"/>
      <c r="K180" s="112"/>
      <c r="L180" s="39"/>
      <c r="M180" s="37"/>
      <c r="N180" s="37"/>
      <c r="O180" s="37"/>
      <c r="P180" s="37"/>
      <c r="Q180" s="27"/>
      <c r="R180" s="28"/>
      <c r="S180" s="35"/>
      <c r="T180" s="5"/>
      <c r="U180" s="5"/>
    </row>
    <row r="181" spans="1:21" s="32" customFormat="1" ht="18.75" hidden="1">
      <c r="A181" s="14"/>
      <c r="B181" s="131" t="s">
        <v>0</v>
      </c>
      <c r="C181" s="53"/>
      <c r="D181" s="20"/>
      <c r="E181" s="141"/>
      <c r="F181" s="37"/>
      <c r="G181" s="37"/>
      <c r="H181" s="38"/>
      <c r="I181" s="37"/>
      <c r="J181" s="44"/>
      <c r="K181" s="113"/>
      <c r="L181" s="39"/>
      <c r="M181" s="37"/>
      <c r="N181" s="37"/>
      <c r="O181" s="44"/>
      <c r="P181" s="44"/>
      <c r="Q181" s="45"/>
      <c r="R181" s="33"/>
      <c r="S181" s="283"/>
      <c r="T181" s="5"/>
      <c r="U181" s="5"/>
    </row>
    <row r="182" spans="1:21" s="32" customFormat="1" ht="2.25" customHeight="1" hidden="1">
      <c r="A182" s="14"/>
      <c r="B182" s="58"/>
      <c r="C182" s="53"/>
      <c r="D182" s="20"/>
      <c r="E182" s="129"/>
      <c r="F182" s="37"/>
      <c r="G182" s="37"/>
      <c r="H182" s="38"/>
      <c r="I182" s="37"/>
      <c r="J182" s="44"/>
      <c r="K182" s="113"/>
      <c r="L182" s="39"/>
      <c r="M182" s="37"/>
      <c r="N182" s="37"/>
      <c r="O182" s="44"/>
      <c r="P182" s="44"/>
      <c r="Q182" s="45"/>
      <c r="R182" s="33"/>
      <c r="S182" s="283"/>
      <c r="T182" s="5"/>
      <c r="U182" s="5"/>
    </row>
    <row r="183" spans="1:21" s="32" customFormat="1" ht="13.5" customHeight="1" hidden="1">
      <c r="A183" s="465" t="s">
        <v>1</v>
      </c>
      <c r="B183" s="466"/>
      <c r="C183" s="466"/>
      <c r="D183" s="466"/>
      <c r="E183" s="466"/>
      <c r="F183" s="466"/>
      <c r="G183" s="466"/>
      <c r="H183" s="466"/>
      <c r="I183" s="466"/>
      <c r="J183" s="466"/>
      <c r="K183" s="467"/>
      <c r="L183" s="114"/>
      <c r="M183" s="115"/>
      <c r="N183" s="115"/>
      <c r="O183" s="115"/>
      <c r="P183" s="115"/>
      <c r="Q183" s="116"/>
      <c r="R183" s="9"/>
      <c r="S183" s="468"/>
      <c r="T183" s="5"/>
      <c r="U183" s="5"/>
    </row>
    <row r="184" spans="1:21" s="32" customFormat="1" ht="15" customHeight="1" hidden="1">
      <c r="A184" s="132"/>
      <c r="B184" s="133"/>
      <c r="C184" s="134"/>
      <c r="D184" s="135"/>
      <c r="E184" s="136"/>
      <c r="F184" s="471" t="s">
        <v>2</v>
      </c>
      <c r="G184" s="471"/>
      <c r="H184" s="471"/>
      <c r="I184" s="471"/>
      <c r="J184" s="471"/>
      <c r="K184" s="137"/>
      <c r="L184" s="472"/>
      <c r="M184" s="471"/>
      <c r="N184" s="471"/>
      <c r="O184" s="471"/>
      <c r="P184" s="471"/>
      <c r="Q184" s="473"/>
      <c r="R184" s="10"/>
      <c r="S184" s="469"/>
      <c r="T184" s="5"/>
      <c r="U184" s="5"/>
    </row>
    <row r="185" spans="1:21" s="32" customFormat="1" ht="12.75" hidden="1">
      <c r="A185" s="132"/>
      <c r="B185" s="138" t="s">
        <v>4</v>
      </c>
      <c r="C185" s="135" t="s">
        <v>5</v>
      </c>
      <c r="D185" s="474" t="s">
        <v>6</v>
      </c>
      <c r="E185" s="475"/>
      <c r="F185" s="475"/>
      <c r="G185" s="475"/>
      <c r="H185" s="475"/>
      <c r="I185" s="475"/>
      <c r="J185" s="475"/>
      <c r="K185" s="139"/>
      <c r="L185" s="476"/>
      <c r="M185" s="477"/>
      <c r="N185" s="477"/>
      <c r="O185" s="477"/>
      <c r="P185" s="477"/>
      <c r="Q185" s="478"/>
      <c r="R185" s="11"/>
      <c r="S185" s="469"/>
      <c r="T185" s="5"/>
      <c r="U185" s="5"/>
    </row>
    <row r="186" spans="1:21" s="32" customFormat="1" ht="12.75" hidden="1">
      <c r="A186" s="132"/>
      <c r="B186" s="138" t="s">
        <v>7</v>
      </c>
      <c r="C186" s="135" t="s">
        <v>8</v>
      </c>
      <c r="D186" s="135"/>
      <c r="E186" s="136" t="s">
        <v>9</v>
      </c>
      <c r="F186" s="427">
        <v>610</v>
      </c>
      <c r="G186" s="427">
        <v>620</v>
      </c>
      <c r="H186" s="427">
        <v>630</v>
      </c>
      <c r="I186" s="427">
        <v>640</v>
      </c>
      <c r="J186" s="427" t="s">
        <v>10</v>
      </c>
      <c r="K186" s="140"/>
      <c r="L186" s="480"/>
      <c r="M186" s="427"/>
      <c r="N186" s="427"/>
      <c r="O186" s="427"/>
      <c r="P186" s="427"/>
      <c r="Q186" s="479"/>
      <c r="R186" s="12"/>
      <c r="S186" s="469"/>
      <c r="T186" s="5"/>
      <c r="U186" s="5"/>
    </row>
    <row r="187" spans="1:21" s="32" customFormat="1" ht="13.5" hidden="1" thickBot="1">
      <c r="A187" s="132"/>
      <c r="B187" s="138"/>
      <c r="C187" s="135"/>
      <c r="D187" s="135"/>
      <c r="E187" s="136"/>
      <c r="F187" s="427"/>
      <c r="G187" s="427"/>
      <c r="H187" s="427"/>
      <c r="I187" s="427"/>
      <c r="J187" s="427"/>
      <c r="K187" s="140"/>
      <c r="L187" s="480"/>
      <c r="M187" s="427"/>
      <c r="N187" s="427"/>
      <c r="O187" s="427"/>
      <c r="P187" s="427"/>
      <c r="Q187" s="479"/>
      <c r="R187" s="12"/>
      <c r="S187" s="470"/>
      <c r="T187" s="5"/>
      <c r="U187" s="5"/>
    </row>
    <row r="188" spans="1:19" ht="12.75" hidden="1">
      <c r="A188" s="14" t="e">
        <f>A178+1</f>
        <v>#REF!</v>
      </c>
      <c r="B188" s="58"/>
      <c r="C188" s="53"/>
      <c r="D188" s="68" t="s">
        <v>23</v>
      </c>
      <c r="E188" s="145" t="s">
        <v>74</v>
      </c>
      <c r="F188" s="64">
        <v>9527</v>
      </c>
      <c r="G188" s="64">
        <v>3330</v>
      </c>
      <c r="H188" s="69">
        <f>SUM(H189:H195)</f>
        <v>4519</v>
      </c>
      <c r="I188" s="64">
        <f>SUM(I189:I196)</f>
        <v>180</v>
      </c>
      <c r="J188" s="146">
        <f aca="true" t="shared" si="12" ref="J188:J216">SUM(F188:I188)</f>
        <v>17556</v>
      </c>
      <c r="K188" s="147"/>
      <c r="L188" s="63"/>
      <c r="M188" s="64"/>
      <c r="N188" s="64"/>
      <c r="O188" s="64"/>
      <c r="P188" s="64"/>
      <c r="Q188" s="62"/>
      <c r="R188" s="65"/>
      <c r="S188" s="67"/>
    </row>
    <row r="189" spans="1:19" ht="12.75" hidden="1">
      <c r="A189" s="14" t="e">
        <f aca="true" t="shared" si="13" ref="A189:A216">A188+1</f>
        <v>#REF!</v>
      </c>
      <c r="B189" s="58"/>
      <c r="C189" s="53"/>
      <c r="D189" s="20"/>
      <c r="E189" s="129" t="s">
        <v>57</v>
      </c>
      <c r="F189" s="37"/>
      <c r="G189" s="37"/>
      <c r="H189" s="38">
        <v>76</v>
      </c>
      <c r="I189" s="37"/>
      <c r="J189" s="37">
        <f t="shared" si="12"/>
        <v>76</v>
      </c>
      <c r="K189" s="112"/>
      <c r="L189" s="36"/>
      <c r="M189" s="37"/>
      <c r="N189" s="37"/>
      <c r="O189" s="37"/>
      <c r="P189" s="37"/>
      <c r="Q189" s="27"/>
      <c r="R189" s="28"/>
      <c r="S189" s="41"/>
    </row>
    <row r="190" spans="1:19" ht="12.75" hidden="1">
      <c r="A190" s="14" t="e">
        <f t="shared" si="13"/>
        <v>#REF!</v>
      </c>
      <c r="B190" s="58"/>
      <c r="C190" s="53"/>
      <c r="D190" s="20"/>
      <c r="E190" s="129" t="s">
        <v>13</v>
      </c>
      <c r="F190" s="37"/>
      <c r="G190" s="37"/>
      <c r="H190" s="38">
        <f>3409+12-H191</f>
        <v>2907</v>
      </c>
      <c r="I190" s="37"/>
      <c r="J190" s="37">
        <f t="shared" si="12"/>
        <v>2907</v>
      </c>
      <c r="K190" s="112"/>
      <c r="L190" s="36"/>
      <c r="M190" s="37"/>
      <c r="N190" s="37"/>
      <c r="O190" s="37"/>
      <c r="P190" s="37"/>
      <c r="Q190" s="27"/>
      <c r="R190" s="28"/>
      <c r="S190" s="41"/>
    </row>
    <row r="191" spans="1:19" ht="12.75" hidden="1">
      <c r="A191" s="14" t="e">
        <f t="shared" si="13"/>
        <v>#REF!</v>
      </c>
      <c r="B191" s="58"/>
      <c r="C191" s="53"/>
      <c r="D191" s="20"/>
      <c r="E191" s="129" t="s">
        <v>15</v>
      </c>
      <c r="F191" s="37"/>
      <c r="G191" s="37"/>
      <c r="H191" s="38">
        <v>514</v>
      </c>
      <c r="I191" s="37"/>
      <c r="J191" s="37">
        <f t="shared" si="12"/>
        <v>514</v>
      </c>
      <c r="K191" s="112"/>
      <c r="L191" s="36"/>
      <c r="M191" s="37"/>
      <c r="N191" s="37"/>
      <c r="O191" s="37"/>
      <c r="P191" s="37"/>
      <c r="Q191" s="27"/>
      <c r="R191" s="28"/>
      <c r="S191" s="41"/>
    </row>
    <row r="192" spans="1:19" ht="12.75" hidden="1">
      <c r="A192" s="14" t="e">
        <f t="shared" si="13"/>
        <v>#REF!</v>
      </c>
      <c r="B192" s="58"/>
      <c r="C192" s="53"/>
      <c r="D192" s="20"/>
      <c r="E192" s="129" t="s">
        <v>61</v>
      </c>
      <c r="F192" s="37"/>
      <c r="G192" s="37"/>
      <c r="H192" s="38">
        <v>300</v>
      </c>
      <c r="I192" s="37"/>
      <c r="J192" s="37">
        <f t="shared" si="12"/>
        <v>300</v>
      </c>
      <c r="K192" s="112"/>
      <c r="L192" s="36"/>
      <c r="M192" s="37"/>
      <c r="N192" s="37"/>
      <c r="O192" s="37"/>
      <c r="P192" s="37"/>
      <c r="Q192" s="27"/>
      <c r="R192" s="28"/>
      <c r="S192" s="41"/>
    </row>
    <row r="193" spans="1:19" ht="12.75" hidden="1">
      <c r="A193" s="14" t="e">
        <f t="shared" si="13"/>
        <v>#REF!</v>
      </c>
      <c r="B193" s="58"/>
      <c r="C193" s="53"/>
      <c r="D193" s="20"/>
      <c r="E193" s="129" t="s">
        <v>14</v>
      </c>
      <c r="F193" s="37"/>
      <c r="G193" s="37"/>
      <c r="H193" s="38">
        <v>317</v>
      </c>
      <c r="I193" s="37"/>
      <c r="J193" s="37">
        <f t="shared" si="12"/>
        <v>317</v>
      </c>
      <c r="K193" s="112"/>
      <c r="L193" s="36"/>
      <c r="M193" s="37"/>
      <c r="N193" s="37"/>
      <c r="O193" s="37"/>
      <c r="P193" s="37"/>
      <c r="Q193" s="27"/>
      <c r="R193" s="28"/>
      <c r="S193" s="41"/>
    </row>
    <row r="194" spans="1:19" ht="12.75" hidden="1">
      <c r="A194" s="14" t="e">
        <f t="shared" si="13"/>
        <v>#REF!</v>
      </c>
      <c r="B194" s="58"/>
      <c r="C194" s="53"/>
      <c r="D194" s="20"/>
      <c r="E194" s="129" t="s">
        <v>68</v>
      </c>
      <c r="F194" s="37"/>
      <c r="G194" s="37"/>
      <c r="H194" s="38"/>
      <c r="I194" s="37">
        <v>180</v>
      </c>
      <c r="J194" s="37">
        <f t="shared" si="12"/>
        <v>180</v>
      </c>
      <c r="K194" s="112"/>
      <c r="L194" s="36"/>
      <c r="M194" s="37"/>
      <c r="N194" s="37"/>
      <c r="O194" s="37"/>
      <c r="P194" s="37"/>
      <c r="Q194" s="27"/>
      <c r="R194" s="28"/>
      <c r="S194" s="41"/>
    </row>
    <row r="195" spans="1:19" ht="12.75" hidden="1">
      <c r="A195" s="14" t="e">
        <f t="shared" si="13"/>
        <v>#REF!</v>
      </c>
      <c r="B195" s="58"/>
      <c r="C195" s="53"/>
      <c r="D195" s="20"/>
      <c r="E195" s="129" t="s">
        <v>58</v>
      </c>
      <c r="F195" s="37"/>
      <c r="G195" s="37"/>
      <c r="H195" s="38">
        <v>405</v>
      </c>
      <c r="I195" s="37"/>
      <c r="J195" s="37">
        <f t="shared" si="12"/>
        <v>405</v>
      </c>
      <c r="K195" s="112"/>
      <c r="L195" s="36"/>
      <c r="M195" s="37"/>
      <c r="N195" s="37"/>
      <c r="O195" s="37"/>
      <c r="P195" s="37"/>
      <c r="Q195" s="27"/>
      <c r="R195" s="28"/>
      <c r="S195" s="41"/>
    </row>
    <row r="196" spans="1:19" ht="12.75" hidden="1">
      <c r="A196" s="14" t="e">
        <f t="shared" si="13"/>
        <v>#REF!</v>
      </c>
      <c r="B196" s="58"/>
      <c r="C196" s="53"/>
      <c r="D196" s="20"/>
      <c r="E196" s="141" t="s">
        <v>66</v>
      </c>
      <c r="F196" s="37"/>
      <c r="G196" s="37"/>
      <c r="H196" s="38"/>
      <c r="I196" s="37"/>
      <c r="J196" s="37">
        <f t="shared" si="12"/>
        <v>0</v>
      </c>
      <c r="K196" s="112"/>
      <c r="L196" s="36"/>
      <c r="M196" s="37"/>
      <c r="N196" s="37"/>
      <c r="O196" s="37"/>
      <c r="P196" s="37"/>
      <c r="Q196" s="27"/>
      <c r="R196" s="28"/>
      <c r="S196" s="41"/>
    </row>
    <row r="197" spans="1:19" ht="12.75" hidden="1">
      <c r="A197" s="14" t="e">
        <f t="shared" si="13"/>
        <v>#REF!</v>
      </c>
      <c r="B197" s="58"/>
      <c r="C197" s="53"/>
      <c r="D197" s="68" t="s">
        <v>25</v>
      </c>
      <c r="E197" s="145" t="s">
        <v>75</v>
      </c>
      <c r="F197" s="64">
        <v>5863</v>
      </c>
      <c r="G197" s="64">
        <v>2049</v>
      </c>
      <c r="H197" s="69">
        <f>SUM(H198:H202)</f>
        <v>2785</v>
      </c>
      <c r="I197" s="64"/>
      <c r="J197" s="64">
        <f t="shared" si="12"/>
        <v>10697</v>
      </c>
      <c r="K197" s="147"/>
      <c r="L197" s="63"/>
      <c r="M197" s="64"/>
      <c r="N197" s="64"/>
      <c r="O197" s="64"/>
      <c r="P197" s="64"/>
      <c r="Q197" s="62"/>
      <c r="R197" s="65"/>
      <c r="S197" s="67"/>
    </row>
    <row r="198" spans="1:19" ht="12.75" hidden="1">
      <c r="A198" s="14" t="e">
        <f t="shared" si="13"/>
        <v>#REF!</v>
      </c>
      <c r="B198" s="58"/>
      <c r="C198" s="53"/>
      <c r="D198" s="20"/>
      <c r="E198" s="129" t="s">
        <v>57</v>
      </c>
      <c r="F198" s="37"/>
      <c r="G198" s="37"/>
      <c r="H198" s="38">
        <v>54</v>
      </c>
      <c r="I198" s="37"/>
      <c r="J198" s="37">
        <f t="shared" si="12"/>
        <v>54</v>
      </c>
      <c r="K198" s="112"/>
      <c r="L198" s="36"/>
      <c r="M198" s="37"/>
      <c r="N198" s="37"/>
      <c r="O198" s="37"/>
      <c r="P198" s="37"/>
      <c r="Q198" s="27"/>
      <c r="R198" s="28"/>
      <c r="S198" s="41"/>
    </row>
    <row r="199" spans="1:19" ht="12.75" hidden="1">
      <c r="A199" s="14" t="e">
        <f t="shared" si="13"/>
        <v>#REF!</v>
      </c>
      <c r="B199" s="58"/>
      <c r="C199" s="53"/>
      <c r="D199" s="20"/>
      <c r="E199" s="129" t="s">
        <v>13</v>
      </c>
      <c r="F199" s="37"/>
      <c r="G199" s="37"/>
      <c r="H199" s="38">
        <f>2098+12</f>
        <v>2110</v>
      </c>
      <c r="I199" s="37"/>
      <c r="J199" s="37">
        <f t="shared" si="12"/>
        <v>2110</v>
      </c>
      <c r="K199" s="112"/>
      <c r="L199" s="36"/>
      <c r="M199" s="37"/>
      <c r="N199" s="37"/>
      <c r="O199" s="37"/>
      <c r="P199" s="37"/>
      <c r="Q199" s="27"/>
      <c r="R199" s="28"/>
      <c r="S199" s="41"/>
    </row>
    <row r="200" spans="1:19" ht="12.75" hidden="1">
      <c r="A200" s="14" t="e">
        <f t="shared" si="13"/>
        <v>#REF!</v>
      </c>
      <c r="B200" s="58"/>
      <c r="C200" s="53"/>
      <c r="D200" s="20"/>
      <c r="E200" s="129" t="s">
        <v>61</v>
      </c>
      <c r="F200" s="37"/>
      <c r="G200" s="37"/>
      <c r="H200" s="38">
        <v>110</v>
      </c>
      <c r="I200" s="37"/>
      <c r="J200" s="37">
        <f t="shared" si="12"/>
        <v>110</v>
      </c>
      <c r="K200" s="112"/>
      <c r="L200" s="36"/>
      <c r="M200" s="37"/>
      <c r="N200" s="37"/>
      <c r="O200" s="37"/>
      <c r="P200" s="37"/>
      <c r="Q200" s="27"/>
      <c r="R200" s="28"/>
      <c r="S200" s="41"/>
    </row>
    <row r="201" spans="1:19" ht="12.75" hidden="1">
      <c r="A201" s="14" t="e">
        <f t="shared" si="13"/>
        <v>#REF!</v>
      </c>
      <c r="B201" s="58"/>
      <c r="C201" s="53"/>
      <c r="D201" s="20"/>
      <c r="E201" s="129" t="s">
        <v>14</v>
      </c>
      <c r="F201" s="37"/>
      <c r="G201" s="37"/>
      <c r="H201" s="38">
        <v>206</v>
      </c>
      <c r="I201" s="37"/>
      <c r="J201" s="37">
        <f t="shared" si="12"/>
        <v>206</v>
      </c>
      <c r="K201" s="112"/>
      <c r="L201" s="36"/>
      <c r="M201" s="37"/>
      <c r="N201" s="37"/>
      <c r="O201" s="37"/>
      <c r="P201" s="37"/>
      <c r="Q201" s="27"/>
      <c r="R201" s="28"/>
      <c r="S201" s="41"/>
    </row>
    <row r="202" spans="1:19" ht="12.75" hidden="1">
      <c r="A202" s="14" t="e">
        <f t="shared" si="13"/>
        <v>#REF!</v>
      </c>
      <c r="B202" s="58"/>
      <c r="C202" s="53"/>
      <c r="D202" s="20"/>
      <c r="E202" s="129" t="s">
        <v>58</v>
      </c>
      <c r="F202" s="37"/>
      <c r="G202" s="37"/>
      <c r="H202" s="38">
        <v>305</v>
      </c>
      <c r="I202" s="37"/>
      <c r="J202" s="37">
        <f t="shared" si="12"/>
        <v>305</v>
      </c>
      <c r="K202" s="112"/>
      <c r="L202" s="36"/>
      <c r="M202" s="37"/>
      <c r="N202" s="37"/>
      <c r="O202" s="37"/>
      <c r="P202" s="37"/>
      <c r="Q202" s="27"/>
      <c r="R202" s="28"/>
      <c r="S202" s="41"/>
    </row>
    <row r="203" spans="1:19" ht="12.75" hidden="1">
      <c r="A203" s="14" t="e">
        <f t="shared" si="13"/>
        <v>#REF!</v>
      </c>
      <c r="B203" s="58"/>
      <c r="C203" s="53"/>
      <c r="D203" s="20"/>
      <c r="E203" s="129" t="s">
        <v>16</v>
      </c>
      <c r="F203" s="37"/>
      <c r="G203" s="37"/>
      <c r="H203" s="38"/>
      <c r="I203" s="37"/>
      <c r="J203" s="37">
        <f t="shared" si="12"/>
        <v>0</v>
      </c>
      <c r="K203" s="112"/>
      <c r="L203" s="36"/>
      <c r="M203" s="37"/>
      <c r="N203" s="37"/>
      <c r="O203" s="37"/>
      <c r="P203" s="37"/>
      <c r="Q203" s="27"/>
      <c r="R203" s="28"/>
      <c r="S203" s="41"/>
    </row>
    <row r="204" spans="1:19" ht="12.75" hidden="1">
      <c r="A204" s="14" t="e">
        <f t="shared" si="13"/>
        <v>#REF!</v>
      </c>
      <c r="B204" s="58"/>
      <c r="C204" s="53"/>
      <c r="D204" s="20"/>
      <c r="E204" s="129" t="s">
        <v>66</v>
      </c>
      <c r="F204" s="37"/>
      <c r="G204" s="37"/>
      <c r="H204" s="38"/>
      <c r="I204" s="37"/>
      <c r="J204" s="37">
        <f t="shared" si="12"/>
        <v>0</v>
      </c>
      <c r="K204" s="112"/>
      <c r="L204" s="36"/>
      <c r="M204" s="37"/>
      <c r="N204" s="37"/>
      <c r="O204" s="37"/>
      <c r="P204" s="37"/>
      <c r="Q204" s="27"/>
      <c r="R204" s="28"/>
      <c r="S204" s="41"/>
    </row>
    <row r="205" spans="1:19" ht="12.75" hidden="1">
      <c r="A205" s="14" t="e">
        <f t="shared" si="13"/>
        <v>#REF!</v>
      </c>
      <c r="B205" s="58"/>
      <c r="C205" s="53"/>
      <c r="D205" s="68" t="s">
        <v>27</v>
      </c>
      <c r="E205" s="145" t="s">
        <v>76</v>
      </c>
      <c r="F205" s="64">
        <f>6405+F209</f>
        <v>6485</v>
      </c>
      <c r="G205" s="64">
        <f>2238+G209</f>
        <v>2265</v>
      </c>
      <c r="H205" s="69">
        <f>SUM(H206:H216)</f>
        <v>3859</v>
      </c>
      <c r="I205" s="64">
        <f>SUM(I206:I216)</f>
        <v>4</v>
      </c>
      <c r="J205" s="64">
        <f t="shared" si="12"/>
        <v>12613</v>
      </c>
      <c r="K205" s="147"/>
      <c r="L205" s="63"/>
      <c r="M205" s="64"/>
      <c r="N205" s="64"/>
      <c r="O205" s="64"/>
      <c r="P205" s="64"/>
      <c r="Q205" s="62"/>
      <c r="R205" s="65"/>
      <c r="S205" s="67"/>
    </row>
    <row r="206" spans="1:19" ht="12.75" hidden="1">
      <c r="A206" s="14" t="e">
        <f t="shared" si="13"/>
        <v>#REF!</v>
      </c>
      <c r="B206" s="58"/>
      <c r="C206" s="53"/>
      <c r="D206" s="20"/>
      <c r="E206" s="129" t="s">
        <v>57</v>
      </c>
      <c r="F206" s="37"/>
      <c r="G206" s="37"/>
      <c r="H206" s="38">
        <v>65</v>
      </c>
      <c r="I206" s="37"/>
      <c r="J206" s="37">
        <f t="shared" si="12"/>
        <v>65</v>
      </c>
      <c r="K206" s="112"/>
      <c r="L206" s="36"/>
      <c r="M206" s="37"/>
      <c r="N206" s="37"/>
      <c r="O206" s="37"/>
      <c r="P206" s="37"/>
      <c r="Q206" s="27"/>
      <c r="R206" s="28"/>
      <c r="S206" s="41"/>
    </row>
    <row r="207" spans="1:19" ht="12.75" hidden="1">
      <c r="A207" s="14" t="e">
        <f t="shared" si="13"/>
        <v>#REF!</v>
      </c>
      <c r="B207" s="58"/>
      <c r="C207" s="53"/>
      <c r="D207" s="20"/>
      <c r="E207" s="129" t="s">
        <v>13</v>
      </c>
      <c r="F207" s="37"/>
      <c r="G207" s="37"/>
      <c r="H207" s="38">
        <f>2290+12</f>
        <v>2302</v>
      </c>
      <c r="I207" s="37"/>
      <c r="J207" s="37">
        <f t="shared" si="12"/>
        <v>2302</v>
      </c>
      <c r="K207" s="112"/>
      <c r="L207" s="36"/>
      <c r="M207" s="37"/>
      <c r="N207" s="37"/>
      <c r="O207" s="37"/>
      <c r="P207" s="37"/>
      <c r="Q207" s="27"/>
      <c r="R207" s="28"/>
      <c r="S207" s="41"/>
    </row>
    <row r="208" spans="1:19" ht="12.75" hidden="1">
      <c r="A208" s="14" t="e">
        <f t="shared" si="13"/>
        <v>#REF!</v>
      </c>
      <c r="B208" s="58"/>
      <c r="C208" s="53"/>
      <c r="D208" s="20"/>
      <c r="E208" s="129" t="s">
        <v>61</v>
      </c>
      <c r="F208" s="37"/>
      <c r="G208" s="37"/>
      <c r="H208" s="38">
        <v>133</v>
      </c>
      <c r="I208" s="37"/>
      <c r="J208" s="37">
        <f t="shared" si="12"/>
        <v>133</v>
      </c>
      <c r="K208" s="112"/>
      <c r="L208" s="36"/>
      <c r="M208" s="37"/>
      <c r="N208" s="37"/>
      <c r="O208" s="37"/>
      <c r="P208" s="37"/>
      <c r="Q208" s="27"/>
      <c r="R208" s="28"/>
      <c r="S208" s="41"/>
    </row>
    <row r="209" spans="1:19" ht="12.75" hidden="1">
      <c r="A209" s="14" t="e">
        <f t="shared" si="13"/>
        <v>#REF!</v>
      </c>
      <c r="B209" s="58"/>
      <c r="C209" s="53"/>
      <c r="D209" s="20"/>
      <c r="E209" s="129" t="s">
        <v>77</v>
      </c>
      <c r="F209" s="37">
        <v>80</v>
      </c>
      <c r="G209" s="37">
        <v>27</v>
      </c>
      <c r="H209" s="38"/>
      <c r="I209" s="37"/>
      <c r="J209" s="37">
        <f t="shared" si="12"/>
        <v>107</v>
      </c>
      <c r="K209" s="112"/>
      <c r="L209" s="36"/>
      <c r="M209" s="37"/>
      <c r="N209" s="37"/>
      <c r="O209" s="37"/>
      <c r="P209" s="37"/>
      <c r="Q209" s="27"/>
      <c r="R209" s="28"/>
      <c r="S209" s="41"/>
    </row>
    <row r="210" spans="1:19" ht="12.75" hidden="1">
      <c r="A210" s="14" t="e">
        <f t="shared" si="13"/>
        <v>#REF!</v>
      </c>
      <c r="B210" s="58"/>
      <c r="C210" s="53"/>
      <c r="D210" s="20"/>
      <c r="E210" s="129" t="s">
        <v>14</v>
      </c>
      <c r="F210" s="37"/>
      <c r="G210" s="37"/>
      <c r="H210" s="38">
        <v>209</v>
      </c>
      <c r="I210" s="37"/>
      <c r="J210" s="37">
        <f t="shared" si="12"/>
        <v>209</v>
      </c>
      <c r="K210" s="112"/>
      <c r="L210" s="36"/>
      <c r="M210" s="37"/>
      <c r="N210" s="37"/>
      <c r="O210" s="37"/>
      <c r="P210" s="37"/>
      <c r="Q210" s="27"/>
      <c r="R210" s="28"/>
      <c r="S210" s="41"/>
    </row>
    <row r="211" spans="1:19" ht="12.75" hidden="1">
      <c r="A211" s="14" t="e">
        <f t="shared" si="13"/>
        <v>#REF!</v>
      </c>
      <c r="B211" s="58"/>
      <c r="C211" s="53"/>
      <c r="D211" s="20"/>
      <c r="E211" s="129" t="s">
        <v>78</v>
      </c>
      <c r="F211" s="37"/>
      <c r="G211" s="37"/>
      <c r="H211" s="38">
        <v>700</v>
      </c>
      <c r="I211" s="37"/>
      <c r="J211" s="37">
        <f t="shared" si="12"/>
        <v>700</v>
      </c>
      <c r="K211" s="112"/>
      <c r="L211" s="36"/>
      <c r="M211" s="37"/>
      <c r="N211" s="37"/>
      <c r="O211" s="37"/>
      <c r="P211" s="37"/>
      <c r="Q211" s="27"/>
      <c r="R211" s="28"/>
      <c r="S211" s="41"/>
    </row>
    <row r="212" spans="1:19" ht="12.75" hidden="1">
      <c r="A212" s="14" t="e">
        <f t="shared" si="13"/>
        <v>#REF!</v>
      </c>
      <c r="B212" s="58"/>
      <c r="C212" s="53"/>
      <c r="D212" s="20"/>
      <c r="E212" s="129" t="s">
        <v>68</v>
      </c>
      <c r="F212" s="37"/>
      <c r="G212" s="37"/>
      <c r="H212" s="38"/>
      <c r="I212" s="37">
        <v>4</v>
      </c>
      <c r="J212" s="37">
        <f t="shared" si="12"/>
        <v>4</v>
      </c>
      <c r="K212" s="112"/>
      <c r="L212" s="36"/>
      <c r="M212" s="37"/>
      <c r="N212" s="37"/>
      <c r="O212" s="37"/>
      <c r="P212" s="37"/>
      <c r="Q212" s="27"/>
      <c r="R212" s="28"/>
      <c r="S212" s="41"/>
    </row>
    <row r="213" spans="1:19" ht="12.75" hidden="1">
      <c r="A213" s="14" t="e">
        <f t="shared" si="13"/>
        <v>#REF!</v>
      </c>
      <c r="B213" s="58"/>
      <c r="C213" s="53"/>
      <c r="D213" s="20"/>
      <c r="E213" s="129" t="s">
        <v>58</v>
      </c>
      <c r="F213" s="37"/>
      <c r="G213" s="37"/>
      <c r="H213" s="38">
        <v>350</v>
      </c>
      <c r="I213" s="37"/>
      <c r="J213" s="37">
        <f t="shared" si="12"/>
        <v>350</v>
      </c>
      <c r="K213" s="112"/>
      <c r="L213" s="36"/>
      <c r="M213" s="37"/>
      <c r="N213" s="37"/>
      <c r="O213" s="37"/>
      <c r="P213" s="37"/>
      <c r="Q213" s="27"/>
      <c r="R213" s="28"/>
      <c r="S213" s="41"/>
    </row>
    <row r="214" spans="1:19" ht="12.75" hidden="1">
      <c r="A214" s="14" t="e">
        <f t="shared" si="13"/>
        <v>#REF!</v>
      </c>
      <c r="B214" s="58"/>
      <c r="C214" s="53"/>
      <c r="D214" s="20"/>
      <c r="E214" s="129" t="s">
        <v>79</v>
      </c>
      <c r="F214" s="37"/>
      <c r="G214" s="37"/>
      <c r="H214" s="38">
        <v>100</v>
      </c>
      <c r="I214" s="37"/>
      <c r="J214" s="37">
        <f t="shared" si="12"/>
        <v>100</v>
      </c>
      <c r="K214" s="112"/>
      <c r="L214" s="36"/>
      <c r="M214" s="37"/>
      <c r="N214" s="37"/>
      <c r="O214" s="37"/>
      <c r="P214" s="37"/>
      <c r="Q214" s="27"/>
      <c r="R214" s="28"/>
      <c r="S214" s="41"/>
    </row>
    <row r="215" spans="1:19" ht="12.75" hidden="1">
      <c r="A215" s="14" t="e">
        <f t="shared" si="13"/>
        <v>#REF!</v>
      </c>
      <c r="B215" s="58"/>
      <c r="C215" s="53"/>
      <c r="D215" s="20"/>
      <c r="E215" s="129" t="s">
        <v>16</v>
      </c>
      <c r="F215" s="37"/>
      <c r="G215" s="37"/>
      <c r="H215" s="38"/>
      <c r="I215" s="37"/>
      <c r="J215" s="37">
        <f t="shared" si="12"/>
        <v>0</v>
      </c>
      <c r="K215" s="112"/>
      <c r="L215" s="36"/>
      <c r="M215" s="37"/>
      <c r="N215" s="37"/>
      <c r="O215" s="37"/>
      <c r="P215" s="37"/>
      <c r="Q215" s="27"/>
      <c r="R215" s="28"/>
      <c r="S215" s="41"/>
    </row>
    <row r="216" spans="1:19" ht="13.5" hidden="1" thickBot="1">
      <c r="A216" s="14" t="e">
        <f t="shared" si="13"/>
        <v>#REF!</v>
      </c>
      <c r="B216" s="58"/>
      <c r="C216" s="53"/>
      <c r="D216" s="20"/>
      <c r="E216" s="129" t="s">
        <v>66</v>
      </c>
      <c r="F216" s="37"/>
      <c r="G216" s="37"/>
      <c r="H216" s="38"/>
      <c r="I216" s="37"/>
      <c r="J216" s="37">
        <f t="shared" si="12"/>
        <v>0</v>
      </c>
      <c r="K216" s="112"/>
      <c r="L216" s="36"/>
      <c r="M216" s="37"/>
      <c r="N216" s="37"/>
      <c r="O216" s="37"/>
      <c r="P216" s="37"/>
      <c r="Q216" s="27"/>
      <c r="R216" s="28"/>
      <c r="S216" s="30"/>
    </row>
    <row r="217" spans="1:21" s="32" customFormat="1" ht="12.75" hidden="1">
      <c r="A217" s="14"/>
      <c r="B217" s="58"/>
      <c r="C217" s="53"/>
      <c r="D217" s="20"/>
      <c r="E217" s="129"/>
      <c r="F217" s="37"/>
      <c r="G217" s="37"/>
      <c r="H217" s="38"/>
      <c r="I217" s="37"/>
      <c r="J217" s="37"/>
      <c r="K217" s="112"/>
      <c r="L217" s="39"/>
      <c r="M217" s="37"/>
      <c r="N217" s="37"/>
      <c r="O217" s="37"/>
      <c r="P217" s="37"/>
      <c r="Q217" s="27"/>
      <c r="R217" s="28"/>
      <c r="S217" s="35"/>
      <c r="T217" s="5"/>
      <c r="U217" s="5"/>
    </row>
    <row r="218" spans="1:21" s="32" customFormat="1" ht="12.75" hidden="1">
      <c r="A218" s="14"/>
      <c r="B218" s="58"/>
      <c r="C218" s="53"/>
      <c r="D218" s="20"/>
      <c r="E218" s="129"/>
      <c r="F218" s="37"/>
      <c r="G218" s="37"/>
      <c r="H218" s="38"/>
      <c r="I218" s="37"/>
      <c r="J218" s="37"/>
      <c r="K218" s="112"/>
      <c r="L218" s="39"/>
      <c r="M218" s="37"/>
      <c r="N218" s="37"/>
      <c r="O218" s="37"/>
      <c r="P218" s="37"/>
      <c r="Q218" s="27"/>
      <c r="R218" s="28"/>
      <c r="S218" s="35"/>
      <c r="T218" s="5"/>
      <c r="U218" s="5"/>
    </row>
    <row r="219" spans="1:21" s="32" customFormat="1" ht="12.75" hidden="1">
      <c r="A219" s="14"/>
      <c r="B219" s="58"/>
      <c r="C219" s="53"/>
      <c r="D219" s="20"/>
      <c r="E219" s="129"/>
      <c r="F219" s="37"/>
      <c r="G219" s="37"/>
      <c r="H219" s="38"/>
      <c r="I219" s="37"/>
      <c r="J219" s="37"/>
      <c r="K219" s="112"/>
      <c r="L219" s="39"/>
      <c r="M219" s="37"/>
      <c r="N219" s="37"/>
      <c r="O219" s="37"/>
      <c r="P219" s="37"/>
      <c r="Q219" s="27"/>
      <c r="R219" s="28"/>
      <c r="S219" s="35"/>
      <c r="T219" s="5"/>
      <c r="U219" s="5"/>
    </row>
    <row r="220" spans="1:21" s="32" customFormat="1" ht="12.75" hidden="1">
      <c r="A220" s="14"/>
      <c r="B220" s="58"/>
      <c r="C220" s="53"/>
      <c r="D220" s="20"/>
      <c r="E220" s="129"/>
      <c r="F220" s="37"/>
      <c r="G220" s="37"/>
      <c r="H220" s="38"/>
      <c r="I220" s="37"/>
      <c r="J220" s="37"/>
      <c r="K220" s="112"/>
      <c r="L220" s="39"/>
      <c r="M220" s="37"/>
      <c r="N220" s="37"/>
      <c r="O220" s="37"/>
      <c r="P220" s="37"/>
      <c r="Q220" s="27"/>
      <c r="R220" s="28"/>
      <c r="S220" s="35"/>
      <c r="T220" s="5"/>
      <c r="U220" s="5"/>
    </row>
    <row r="221" spans="1:21" s="32" customFormat="1" ht="12.75" hidden="1">
      <c r="A221" s="14"/>
      <c r="B221" s="58"/>
      <c r="C221" s="53"/>
      <c r="D221" s="20"/>
      <c r="E221" s="129"/>
      <c r="F221" s="37"/>
      <c r="G221" s="37"/>
      <c r="H221" s="38"/>
      <c r="I221" s="37"/>
      <c r="J221" s="37"/>
      <c r="K221" s="112"/>
      <c r="L221" s="39"/>
      <c r="M221" s="37"/>
      <c r="N221" s="37"/>
      <c r="O221" s="37"/>
      <c r="P221" s="37"/>
      <c r="Q221" s="27"/>
      <c r="R221" s="28"/>
      <c r="S221" s="35"/>
      <c r="T221" s="5"/>
      <c r="U221" s="5"/>
    </row>
    <row r="222" spans="1:21" s="32" customFormat="1" ht="12.75" hidden="1">
      <c r="A222" s="14"/>
      <c r="B222" s="58"/>
      <c r="C222" s="53"/>
      <c r="D222" s="20"/>
      <c r="E222" s="129"/>
      <c r="F222" s="37"/>
      <c r="G222" s="37"/>
      <c r="H222" s="38"/>
      <c r="I222" s="37"/>
      <c r="J222" s="37"/>
      <c r="K222" s="112"/>
      <c r="L222" s="39"/>
      <c r="M222" s="37"/>
      <c r="N222" s="37"/>
      <c r="O222" s="37"/>
      <c r="P222" s="37"/>
      <c r="Q222" s="27"/>
      <c r="R222" s="28"/>
      <c r="S222" s="35"/>
      <c r="T222" s="5"/>
      <c r="U222" s="5"/>
    </row>
    <row r="223" spans="1:21" s="32" customFormat="1" ht="12.75" hidden="1">
      <c r="A223" s="14"/>
      <c r="B223" s="58"/>
      <c r="C223" s="53"/>
      <c r="D223" s="20"/>
      <c r="E223" s="129"/>
      <c r="F223" s="37"/>
      <c r="G223" s="37"/>
      <c r="H223" s="38"/>
      <c r="I223" s="37"/>
      <c r="J223" s="37"/>
      <c r="K223" s="112"/>
      <c r="L223" s="39"/>
      <c r="M223" s="37"/>
      <c r="N223" s="37"/>
      <c r="O223" s="37"/>
      <c r="P223" s="37"/>
      <c r="Q223" s="27"/>
      <c r="R223" s="28"/>
      <c r="S223" s="35"/>
      <c r="T223" s="5"/>
      <c r="U223" s="5"/>
    </row>
    <row r="224" spans="1:21" s="32" customFormat="1" ht="12.75" hidden="1">
      <c r="A224" s="14"/>
      <c r="B224" s="58"/>
      <c r="C224" s="53"/>
      <c r="D224" s="20"/>
      <c r="E224" s="129"/>
      <c r="F224" s="37"/>
      <c r="G224" s="37"/>
      <c r="H224" s="38"/>
      <c r="I224" s="37"/>
      <c r="J224" s="37"/>
      <c r="K224" s="112"/>
      <c r="L224" s="39"/>
      <c r="M224" s="37"/>
      <c r="N224" s="37"/>
      <c r="O224" s="37"/>
      <c r="P224" s="37"/>
      <c r="Q224" s="27"/>
      <c r="R224" s="28"/>
      <c r="S224" s="35"/>
      <c r="T224" s="5"/>
      <c r="U224" s="5"/>
    </row>
    <row r="225" spans="1:21" s="32" customFormat="1" ht="12.75" hidden="1">
      <c r="A225" s="14"/>
      <c r="B225" s="58"/>
      <c r="C225" s="53"/>
      <c r="D225" s="20"/>
      <c r="E225" s="129"/>
      <c r="F225" s="37"/>
      <c r="G225" s="37"/>
      <c r="H225" s="38"/>
      <c r="I225" s="37"/>
      <c r="J225" s="37"/>
      <c r="K225" s="112"/>
      <c r="L225" s="39"/>
      <c r="M225" s="37"/>
      <c r="N225" s="37"/>
      <c r="O225" s="37"/>
      <c r="P225" s="37"/>
      <c r="Q225" s="27"/>
      <c r="R225" s="28"/>
      <c r="S225" s="35"/>
      <c r="T225" s="5"/>
      <c r="U225" s="5"/>
    </row>
    <row r="226" spans="1:21" s="32" customFormat="1" ht="12.75" hidden="1">
      <c r="A226" s="14"/>
      <c r="B226" s="58"/>
      <c r="C226" s="53"/>
      <c r="D226" s="20"/>
      <c r="E226" s="129"/>
      <c r="F226" s="37"/>
      <c r="G226" s="37"/>
      <c r="H226" s="38"/>
      <c r="I226" s="37"/>
      <c r="J226" s="37"/>
      <c r="K226" s="112"/>
      <c r="L226" s="39"/>
      <c r="M226" s="37"/>
      <c r="N226" s="37"/>
      <c r="O226" s="37"/>
      <c r="P226" s="37"/>
      <c r="Q226" s="27"/>
      <c r="R226" s="28"/>
      <c r="S226" s="35"/>
      <c r="T226" s="5"/>
      <c r="U226" s="5"/>
    </row>
    <row r="227" spans="1:21" s="32" customFormat="1" ht="13.5" customHeight="1" hidden="1">
      <c r="A227" s="14"/>
      <c r="B227" s="58"/>
      <c r="C227" s="53"/>
      <c r="D227" s="20"/>
      <c r="E227" s="129"/>
      <c r="F227" s="37"/>
      <c r="G227" s="37"/>
      <c r="H227" s="38"/>
      <c r="I227" s="37"/>
      <c r="J227" s="37"/>
      <c r="K227" s="112"/>
      <c r="L227" s="39"/>
      <c r="M227" s="37"/>
      <c r="N227" s="37"/>
      <c r="O227" s="37"/>
      <c r="P227" s="37"/>
      <c r="Q227" s="27"/>
      <c r="R227" s="28"/>
      <c r="S227" s="35"/>
      <c r="T227" s="5"/>
      <c r="U227" s="5"/>
    </row>
    <row r="228" spans="1:21" s="32" customFormat="1" ht="15" customHeight="1" hidden="1">
      <c r="A228" s="14"/>
      <c r="B228" s="58"/>
      <c r="C228" s="53"/>
      <c r="D228" s="20"/>
      <c r="E228" s="129"/>
      <c r="F228" s="37"/>
      <c r="G228" s="37"/>
      <c r="H228" s="38"/>
      <c r="I228" s="37"/>
      <c r="J228" s="37"/>
      <c r="K228" s="112"/>
      <c r="L228" s="39"/>
      <c r="M228" s="37"/>
      <c r="N228" s="37"/>
      <c r="O228" s="37"/>
      <c r="P228" s="37"/>
      <c r="Q228" s="27"/>
      <c r="R228" s="28"/>
      <c r="S228" s="35"/>
      <c r="T228" s="5"/>
      <c r="U228" s="5"/>
    </row>
    <row r="229" spans="1:21" s="32" customFormat="1" ht="3" customHeight="1" hidden="1">
      <c r="A229" s="14"/>
      <c r="B229" s="58"/>
      <c r="C229" s="53"/>
      <c r="D229" s="20"/>
      <c r="E229" s="129"/>
      <c r="F229" s="37"/>
      <c r="G229" s="37"/>
      <c r="H229" s="38"/>
      <c r="I229" s="37"/>
      <c r="J229" s="37"/>
      <c r="K229" s="112"/>
      <c r="L229" s="39"/>
      <c r="M229" s="37"/>
      <c r="N229" s="37"/>
      <c r="O229" s="37"/>
      <c r="P229" s="37"/>
      <c r="Q229" s="27"/>
      <c r="R229" s="28"/>
      <c r="S229" s="35"/>
      <c r="T229" s="5"/>
      <c r="U229" s="5"/>
    </row>
    <row r="230" spans="1:21" s="32" customFormat="1" ht="15" customHeight="1" hidden="1">
      <c r="A230" s="14"/>
      <c r="B230" s="131" t="s">
        <v>0</v>
      </c>
      <c r="C230" s="53"/>
      <c r="D230" s="20"/>
      <c r="E230" s="141"/>
      <c r="F230" s="37"/>
      <c r="G230" s="37"/>
      <c r="H230" s="38"/>
      <c r="I230" s="37"/>
      <c r="J230" s="44"/>
      <c r="K230" s="113"/>
      <c r="L230" s="39"/>
      <c r="M230" s="37"/>
      <c r="N230" s="37"/>
      <c r="O230" s="44"/>
      <c r="P230" s="44"/>
      <c r="Q230" s="45"/>
      <c r="R230" s="33"/>
      <c r="S230" s="283"/>
      <c r="T230" s="5"/>
      <c r="U230" s="5"/>
    </row>
    <row r="231" spans="1:21" s="32" customFormat="1" ht="7.5" customHeight="1" hidden="1">
      <c r="A231" s="14"/>
      <c r="B231" s="58"/>
      <c r="C231" s="53"/>
      <c r="D231" s="20"/>
      <c r="E231" s="129"/>
      <c r="F231" s="37"/>
      <c r="G231" s="37"/>
      <c r="H231" s="38"/>
      <c r="I231" s="37"/>
      <c r="J231" s="44"/>
      <c r="K231" s="113"/>
      <c r="L231" s="39"/>
      <c r="M231" s="37"/>
      <c r="N231" s="37"/>
      <c r="O231" s="44"/>
      <c r="P231" s="44"/>
      <c r="Q231" s="45"/>
      <c r="R231" s="33"/>
      <c r="S231" s="283"/>
      <c r="T231" s="5"/>
      <c r="U231" s="5"/>
    </row>
    <row r="232" spans="1:21" s="32" customFormat="1" ht="13.5" customHeight="1" hidden="1">
      <c r="A232" s="465" t="s">
        <v>1</v>
      </c>
      <c r="B232" s="466"/>
      <c r="C232" s="466"/>
      <c r="D232" s="466"/>
      <c r="E232" s="466"/>
      <c r="F232" s="466"/>
      <c r="G232" s="466"/>
      <c r="H232" s="466"/>
      <c r="I232" s="466"/>
      <c r="J232" s="466"/>
      <c r="K232" s="467"/>
      <c r="L232" s="114"/>
      <c r="M232" s="115"/>
      <c r="N232" s="115"/>
      <c r="O232" s="115"/>
      <c r="P232" s="115"/>
      <c r="Q232" s="116"/>
      <c r="R232" s="9"/>
      <c r="S232" s="468"/>
      <c r="T232" s="5"/>
      <c r="U232" s="5"/>
    </row>
    <row r="233" spans="1:21" s="32" customFormat="1" ht="15" customHeight="1" hidden="1">
      <c r="A233" s="132"/>
      <c r="B233" s="133"/>
      <c r="C233" s="134"/>
      <c r="D233" s="135"/>
      <c r="E233" s="136"/>
      <c r="F233" s="471" t="s">
        <v>2</v>
      </c>
      <c r="G233" s="471"/>
      <c r="H233" s="471"/>
      <c r="I233" s="471"/>
      <c r="J233" s="471"/>
      <c r="K233" s="137"/>
      <c r="L233" s="472"/>
      <c r="M233" s="471"/>
      <c r="N233" s="471"/>
      <c r="O233" s="471"/>
      <c r="P233" s="471"/>
      <c r="Q233" s="473"/>
      <c r="R233" s="10"/>
      <c r="S233" s="469"/>
      <c r="T233" s="5"/>
      <c r="U233" s="5"/>
    </row>
    <row r="234" spans="1:21" s="32" customFormat="1" ht="12.75" hidden="1">
      <c r="A234" s="132"/>
      <c r="B234" s="138" t="s">
        <v>4</v>
      </c>
      <c r="C234" s="135" t="s">
        <v>5</v>
      </c>
      <c r="D234" s="474" t="s">
        <v>6</v>
      </c>
      <c r="E234" s="475"/>
      <c r="F234" s="475"/>
      <c r="G234" s="475"/>
      <c r="H234" s="475"/>
      <c r="I234" s="475"/>
      <c r="J234" s="475"/>
      <c r="K234" s="139"/>
      <c r="L234" s="476"/>
      <c r="M234" s="477"/>
      <c r="N234" s="477"/>
      <c r="O234" s="477"/>
      <c r="P234" s="477"/>
      <c r="Q234" s="478"/>
      <c r="R234" s="11"/>
      <c r="S234" s="469"/>
      <c r="T234" s="5"/>
      <c r="U234" s="5"/>
    </row>
    <row r="235" spans="1:21" s="32" customFormat="1" ht="12.75" hidden="1">
      <c r="A235" s="132"/>
      <c r="B235" s="138" t="s">
        <v>7</v>
      </c>
      <c r="C235" s="135" t="s">
        <v>8</v>
      </c>
      <c r="D235" s="135"/>
      <c r="E235" s="136" t="s">
        <v>9</v>
      </c>
      <c r="F235" s="427">
        <v>610</v>
      </c>
      <c r="G235" s="427">
        <v>620</v>
      </c>
      <c r="H235" s="427">
        <v>630</v>
      </c>
      <c r="I235" s="427">
        <v>640</v>
      </c>
      <c r="J235" s="427" t="s">
        <v>10</v>
      </c>
      <c r="K235" s="140"/>
      <c r="L235" s="480"/>
      <c r="M235" s="427"/>
      <c r="N235" s="427"/>
      <c r="O235" s="427"/>
      <c r="P235" s="427"/>
      <c r="Q235" s="479"/>
      <c r="R235" s="12"/>
      <c r="S235" s="469"/>
      <c r="T235" s="5"/>
      <c r="U235" s="5"/>
    </row>
    <row r="236" spans="1:21" s="32" customFormat="1" ht="8.25" customHeight="1" hidden="1">
      <c r="A236" s="132"/>
      <c r="B236" s="138"/>
      <c r="C236" s="135"/>
      <c r="D236" s="135"/>
      <c r="E236" s="136"/>
      <c r="F236" s="427"/>
      <c r="G236" s="427"/>
      <c r="H236" s="427"/>
      <c r="I236" s="427"/>
      <c r="J236" s="427"/>
      <c r="K236" s="140"/>
      <c r="L236" s="480"/>
      <c r="M236" s="427"/>
      <c r="N236" s="427"/>
      <c r="O236" s="427"/>
      <c r="P236" s="427"/>
      <c r="Q236" s="479"/>
      <c r="R236" s="12"/>
      <c r="S236" s="470"/>
      <c r="T236" s="5"/>
      <c r="U236" s="5"/>
    </row>
    <row r="237" spans="1:19" ht="12.75" hidden="1">
      <c r="A237" s="14" t="e">
        <f>A216+1</f>
        <v>#REF!</v>
      </c>
      <c r="B237" s="58"/>
      <c r="C237" s="53"/>
      <c r="D237" s="68" t="s">
        <v>29</v>
      </c>
      <c r="E237" s="145" t="s">
        <v>80</v>
      </c>
      <c r="F237" s="64">
        <f>6468+F245</f>
        <v>6590</v>
      </c>
      <c r="G237" s="64">
        <f>2261+G245</f>
        <v>2304</v>
      </c>
      <c r="H237" s="69">
        <f>SUM(H238:H245)</f>
        <v>2929</v>
      </c>
      <c r="I237" s="64">
        <f>SUM(I238:I245)</f>
        <v>11</v>
      </c>
      <c r="J237" s="146">
        <f aca="true" t="shared" si="14" ref="J237:J245">SUM(F237:I237)</f>
        <v>11834</v>
      </c>
      <c r="K237" s="147"/>
      <c r="L237" s="63"/>
      <c r="M237" s="64"/>
      <c r="N237" s="64"/>
      <c r="O237" s="64"/>
      <c r="P237" s="64"/>
      <c r="Q237" s="62"/>
      <c r="R237" s="65"/>
      <c r="S237" s="67"/>
    </row>
    <row r="238" spans="1:19" ht="12.75" hidden="1">
      <c r="A238" s="14" t="e">
        <f aca="true" t="shared" si="15" ref="A238:A256">A237+1</f>
        <v>#REF!</v>
      </c>
      <c r="B238" s="58"/>
      <c r="C238" s="53"/>
      <c r="D238" s="20"/>
      <c r="E238" s="129" t="s">
        <v>57</v>
      </c>
      <c r="F238" s="37"/>
      <c r="G238" s="37"/>
      <c r="H238" s="38">
        <v>58</v>
      </c>
      <c r="I238" s="37"/>
      <c r="J238" s="37">
        <f t="shared" si="14"/>
        <v>58</v>
      </c>
      <c r="K238" s="112"/>
      <c r="L238" s="36"/>
      <c r="M238" s="37"/>
      <c r="N238" s="37"/>
      <c r="O238" s="37"/>
      <c r="P238" s="37"/>
      <c r="Q238" s="27"/>
      <c r="R238" s="28"/>
      <c r="S238" s="41"/>
    </row>
    <row r="239" spans="1:19" ht="12.75" hidden="1">
      <c r="A239" s="14" t="e">
        <f t="shared" si="15"/>
        <v>#REF!</v>
      </c>
      <c r="B239" s="58"/>
      <c r="C239" s="53"/>
      <c r="D239" s="20"/>
      <c r="E239" s="129" t="s">
        <v>13</v>
      </c>
      <c r="F239" s="37"/>
      <c r="G239" s="37"/>
      <c r="H239" s="38">
        <f>2314+12-H240</f>
        <v>2198</v>
      </c>
      <c r="I239" s="37"/>
      <c r="J239" s="37">
        <f t="shared" si="14"/>
        <v>2198</v>
      </c>
      <c r="K239" s="112"/>
      <c r="L239" s="36"/>
      <c r="M239" s="37"/>
      <c r="N239" s="37"/>
      <c r="O239" s="37"/>
      <c r="P239" s="37"/>
      <c r="Q239" s="27"/>
      <c r="R239" s="28"/>
      <c r="S239" s="41"/>
    </row>
    <row r="240" spans="1:19" ht="12.75" hidden="1">
      <c r="A240" s="14" t="e">
        <f t="shared" si="15"/>
        <v>#REF!</v>
      </c>
      <c r="B240" s="58"/>
      <c r="C240" s="53"/>
      <c r="D240" s="20"/>
      <c r="E240" s="129" t="s">
        <v>15</v>
      </c>
      <c r="F240" s="37"/>
      <c r="G240" s="37"/>
      <c r="H240" s="38">
        <v>128</v>
      </c>
      <c r="I240" s="37"/>
      <c r="J240" s="37">
        <f t="shared" si="14"/>
        <v>128</v>
      </c>
      <c r="K240" s="112"/>
      <c r="L240" s="36"/>
      <c r="M240" s="37"/>
      <c r="N240" s="37"/>
      <c r="O240" s="37"/>
      <c r="P240" s="37"/>
      <c r="Q240" s="27"/>
      <c r="R240" s="28"/>
      <c r="S240" s="41"/>
    </row>
    <row r="241" spans="1:19" ht="12.75" hidden="1">
      <c r="A241" s="14" t="e">
        <f t="shared" si="15"/>
        <v>#REF!</v>
      </c>
      <c r="B241" s="58"/>
      <c r="C241" s="53"/>
      <c r="D241" s="20"/>
      <c r="E241" s="129" t="s">
        <v>61</v>
      </c>
      <c r="F241" s="37"/>
      <c r="G241" s="37"/>
      <c r="H241" s="38">
        <v>70</v>
      </c>
      <c r="I241" s="37"/>
      <c r="J241" s="37">
        <f t="shared" si="14"/>
        <v>70</v>
      </c>
      <c r="K241" s="112"/>
      <c r="L241" s="36"/>
      <c r="M241" s="37"/>
      <c r="N241" s="37"/>
      <c r="O241" s="37"/>
      <c r="P241" s="37"/>
      <c r="Q241" s="27"/>
      <c r="R241" s="28"/>
      <c r="S241" s="41"/>
    </row>
    <row r="242" spans="1:19" ht="12.75" hidden="1">
      <c r="A242" s="14" t="e">
        <f t="shared" si="15"/>
        <v>#REF!</v>
      </c>
      <c r="B242" s="58"/>
      <c r="C242" s="53"/>
      <c r="D242" s="20"/>
      <c r="E242" s="129" t="s">
        <v>14</v>
      </c>
      <c r="F242" s="37"/>
      <c r="G242" s="37"/>
      <c r="H242" s="38">
        <v>210</v>
      </c>
      <c r="I242" s="37"/>
      <c r="J242" s="37">
        <f t="shared" si="14"/>
        <v>210</v>
      </c>
      <c r="K242" s="112"/>
      <c r="L242" s="36"/>
      <c r="M242" s="37"/>
      <c r="N242" s="37"/>
      <c r="O242" s="37"/>
      <c r="P242" s="37"/>
      <c r="Q242" s="27"/>
      <c r="R242" s="28"/>
      <c r="S242" s="41"/>
    </row>
    <row r="243" spans="1:19" ht="12.75" hidden="1">
      <c r="A243" s="14" t="e">
        <f t="shared" si="15"/>
        <v>#REF!</v>
      </c>
      <c r="B243" s="58"/>
      <c r="C243" s="53"/>
      <c r="D243" s="20"/>
      <c r="E243" s="129" t="s">
        <v>58</v>
      </c>
      <c r="F243" s="37"/>
      <c r="G243" s="37"/>
      <c r="H243" s="38">
        <v>265</v>
      </c>
      <c r="I243" s="37"/>
      <c r="J243" s="37">
        <f t="shared" si="14"/>
        <v>265</v>
      </c>
      <c r="K243" s="112"/>
      <c r="L243" s="36"/>
      <c r="M243" s="37"/>
      <c r="N243" s="37"/>
      <c r="O243" s="37"/>
      <c r="P243" s="37"/>
      <c r="Q243" s="27"/>
      <c r="R243" s="28"/>
      <c r="S243" s="41"/>
    </row>
    <row r="244" spans="1:19" ht="12.75" hidden="1">
      <c r="A244" s="14" t="e">
        <f t="shared" si="15"/>
        <v>#REF!</v>
      </c>
      <c r="B244" s="58"/>
      <c r="C244" s="53"/>
      <c r="D244" s="20"/>
      <c r="E244" s="129" t="s">
        <v>68</v>
      </c>
      <c r="F244" s="37"/>
      <c r="G244" s="37"/>
      <c r="H244" s="38"/>
      <c r="I244" s="37">
        <v>11</v>
      </c>
      <c r="J244" s="37">
        <f t="shared" si="14"/>
        <v>11</v>
      </c>
      <c r="K244" s="112"/>
      <c r="L244" s="36"/>
      <c r="M244" s="37"/>
      <c r="N244" s="37"/>
      <c r="O244" s="37"/>
      <c r="P244" s="37"/>
      <c r="Q244" s="27"/>
      <c r="R244" s="28"/>
      <c r="S244" s="41"/>
    </row>
    <row r="245" spans="1:19" ht="12.75" hidden="1">
      <c r="A245" s="14" t="e">
        <f t="shared" si="15"/>
        <v>#REF!</v>
      </c>
      <c r="B245" s="58"/>
      <c r="C245" s="53"/>
      <c r="D245" s="20"/>
      <c r="E245" s="129" t="s">
        <v>62</v>
      </c>
      <c r="F245" s="37">
        <v>122</v>
      </c>
      <c r="G245" s="37">
        <v>43</v>
      </c>
      <c r="H245" s="38"/>
      <c r="I245" s="37"/>
      <c r="J245" s="37">
        <f t="shared" si="14"/>
        <v>165</v>
      </c>
      <c r="K245" s="112"/>
      <c r="L245" s="36"/>
      <c r="M245" s="37"/>
      <c r="N245" s="37"/>
      <c r="O245" s="37"/>
      <c r="P245" s="37"/>
      <c r="Q245" s="27"/>
      <c r="R245" s="28"/>
      <c r="S245" s="41"/>
    </row>
    <row r="246" spans="1:19" ht="12.75" hidden="1">
      <c r="A246" s="14" t="e">
        <f t="shared" si="15"/>
        <v>#REF!</v>
      </c>
      <c r="B246" s="58"/>
      <c r="C246" s="53"/>
      <c r="D246" s="20"/>
      <c r="E246" s="129" t="s">
        <v>16</v>
      </c>
      <c r="F246" s="37"/>
      <c r="G246" s="37"/>
      <c r="H246" s="38"/>
      <c r="I246" s="37"/>
      <c r="J246" s="37"/>
      <c r="K246" s="112"/>
      <c r="L246" s="36"/>
      <c r="M246" s="37"/>
      <c r="N246" s="37"/>
      <c r="O246" s="37"/>
      <c r="P246" s="37"/>
      <c r="Q246" s="27"/>
      <c r="R246" s="28"/>
      <c r="S246" s="41"/>
    </row>
    <row r="247" spans="1:19" ht="12.75" hidden="1">
      <c r="A247" s="14" t="e">
        <f t="shared" si="15"/>
        <v>#REF!</v>
      </c>
      <c r="B247" s="58"/>
      <c r="C247" s="53"/>
      <c r="D247" s="20"/>
      <c r="E247" s="129" t="s">
        <v>66</v>
      </c>
      <c r="F247" s="37"/>
      <c r="G247" s="37"/>
      <c r="H247" s="38"/>
      <c r="I247" s="37"/>
      <c r="J247" s="37">
        <f aca="true" t="shared" si="16" ref="J247:J256">SUM(F247:I247)</f>
        <v>0</v>
      </c>
      <c r="K247" s="112"/>
      <c r="L247" s="36"/>
      <c r="M247" s="37"/>
      <c r="N247" s="37"/>
      <c r="O247" s="37"/>
      <c r="P247" s="40"/>
      <c r="Q247" s="27"/>
      <c r="R247" s="28"/>
      <c r="S247" s="41"/>
    </row>
    <row r="248" spans="1:19" ht="12.75" hidden="1">
      <c r="A248" s="14" t="e">
        <f t="shared" si="15"/>
        <v>#REF!</v>
      </c>
      <c r="B248" s="58"/>
      <c r="C248" s="53"/>
      <c r="D248" s="68" t="s">
        <v>31</v>
      </c>
      <c r="E248" s="145" t="s">
        <v>81</v>
      </c>
      <c r="F248" s="64">
        <v>5034</v>
      </c>
      <c r="G248" s="64">
        <v>1760</v>
      </c>
      <c r="H248" s="69">
        <f>SUM(H249:H254)</f>
        <v>2530</v>
      </c>
      <c r="I248" s="64"/>
      <c r="J248" s="64">
        <f t="shared" si="16"/>
        <v>9324</v>
      </c>
      <c r="K248" s="147"/>
      <c r="L248" s="63"/>
      <c r="M248" s="64"/>
      <c r="N248" s="64"/>
      <c r="O248" s="64"/>
      <c r="P248" s="64"/>
      <c r="Q248" s="62"/>
      <c r="R248" s="65"/>
      <c r="S248" s="67"/>
    </row>
    <row r="249" spans="1:19" ht="12.75" hidden="1">
      <c r="A249" s="14" t="e">
        <f t="shared" si="15"/>
        <v>#REF!</v>
      </c>
      <c r="B249" s="58"/>
      <c r="C249" s="53"/>
      <c r="D249" s="20"/>
      <c r="E249" s="129" t="s">
        <v>57</v>
      </c>
      <c r="F249" s="37"/>
      <c r="G249" s="37"/>
      <c r="H249" s="38">
        <v>109</v>
      </c>
      <c r="I249" s="37"/>
      <c r="J249" s="37">
        <f t="shared" si="16"/>
        <v>109</v>
      </c>
      <c r="K249" s="112"/>
      <c r="L249" s="36"/>
      <c r="M249" s="37"/>
      <c r="N249" s="37"/>
      <c r="O249" s="37"/>
      <c r="P249" s="37"/>
      <c r="Q249" s="27"/>
      <c r="R249" s="28"/>
      <c r="S249" s="41"/>
    </row>
    <row r="250" spans="1:19" ht="12.75" hidden="1">
      <c r="A250" s="14" t="e">
        <f t="shared" si="15"/>
        <v>#REF!</v>
      </c>
      <c r="B250" s="58"/>
      <c r="C250" s="53"/>
      <c r="D250" s="20"/>
      <c r="E250" s="129" t="s">
        <v>13</v>
      </c>
      <c r="F250" s="37"/>
      <c r="G250" s="37"/>
      <c r="H250" s="38">
        <f>1801+12-H251</f>
        <v>1685</v>
      </c>
      <c r="I250" s="37"/>
      <c r="J250" s="37">
        <f t="shared" si="16"/>
        <v>1685</v>
      </c>
      <c r="K250" s="112"/>
      <c r="L250" s="36"/>
      <c r="M250" s="37"/>
      <c r="N250" s="37"/>
      <c r="O250" s="37"/>
      <c r="P250" s="37"/>
      <c r="Q250" s="27"/>
      <c r="R250" s="28"/>
      <c r="S250" s="41"/>
    </row>
    <row r="251" spans="1:19" ht="12.75" hidden="1">
      <c r="A251" s="14" t="e">
        <f t="shared" si="15"/>
        <v>#REF!</v>
      </c>
      <c r="B251" s="58"/>
      <c r="C251" s="53"/>
      <c r="D251" s="20"/>
      <c r="E251" s="129" t="s">
        <v>15</v>
      </c>
      <c r="F251" s="37"/>
      <c r="G251" s="37"/>
      <c r="H251" s="38">
        <v>128</v>
      </c>
      <c r="I251" s="37"/>
      <c r="J251" s="37">
        <f t="shared" si="16"/>
        <v>128</v>
      </c>
      <c r="K251" s="112"/>
      <c r="L251" s="36"/>
      <c r="M251" s="37"/>
      <c r="N251" s="37"/>
      <c r="O251" s="37"/>
      <c r="P251" s="37"/>
      <c r="Q251" s="27"/>
      <c r="R251" s="28"/>
      <c r="S251" s="41"/>
    </row>
    <row r="252" spans="1:19" ht="12.75" hidden="1">
      <c r="A252" s="14" t="e">
        <f t="shared" si="15"/>
        <v>#REF!</v>
      </c>
      <c r="B252" s="58"/>
      <c r="C252" s="53"/>
      <c r="D252" s="20"/>
      <c r="E252" s="129" t="s">
        <v>61</v>
      </c>
      <c r="F252" s="37"/>
      <c r="G252" s="37"/>
      <c r="H252" s="38">
        <v>150</v>
      </c>
      <c r="I252" s="37"/>
      <c r="J252" s="37">
        <f t="shared" si="16"/>
        <v>150</v>
      </c>
      <c r="K252" s="112"/>
      <c r="L252" s="36"/>
      <c r="M252" s="37"/>
      <c r="N252" s="37"/>
      <c r="O252" s="37"/>
      <c r="P252" s="37"/>
      <c r="Q252" s="27"/>
      <c r="R252" s="28"/>
      <c r="S252" s="41"/>
    </row>
    <row r="253" spans="1:19" ht="12.75" hidden="1">
      <c r="A253" s="14" t="e">
        <f t="shared" si="15"/>
        <v>#REF!</v>
      </c>
      <c r="B253" s="58"/>
      <c r="C253" s="53"/>
      <c r="D253" s="20"/>
      <c r="E253" s="129" t="s">
        <v>14</v>
      </c>
      <c r="F253" s="37"/>
      <c r="G253" s="37"/>
      <c r="H253" s="38">
        <v>188</v>
      </c>
      <c r="I253" s="37"/>
      <c r="J253" s="37">
        <f t="shared" si="16"/>
        <v>188</v>
      </c>
      <c r="K253" s="112"/>
      <c r="L253" s="36"/>
      <c r="M253" s="37"/>
      <c r="N253" s="37"/>
      <c r="O253" s="37"/>
      <c r="P253" s="37"/>
      <c r="Q253" s="27"/>
      <c r="R253" s="28"/>
      <c r="S253" s="41"/>
    </row>
    <row r="254" spans="1:19" ht="12.75" hidden="1">
      <c r="A254" s="14" t="e">
        <f t="shared" si="15"/>
        <v>#REF!</v>
      </c>
      <c r="B254" s="58"/>
      <c r="C254" s="53"/>
      <c r="D254" s="20"/>
      <c r="E254" s="129" t="s">
        <v>58</v>
      </c>
      <c r="F254" s="37"/>
      <c r="G254" s="37"/>
      <c r="H254" s="38">
        <v>270</v>
      </c>
      <c r="I254" s="37"/>
      <c r="J254" s="37">
        <f t="shared" si="16"/>
        <v>270</v>
      </c>
      <c r="K254" s="112"/>
      <c r="L254" s="36"/>
      <c r="M254" s="37"/>
      <c r="N254" s="37"/>
      <c r="O254" s="37"/>
      <c r="P254" s="37"/>
      <c r="Q254" s="27"/>
      <c r="R254" s="28"/>
      <c r="S254" s="41"/>
    </row>
    <row r="255" spans="1:19" ht="12.75" hidden="1">
      <c r="A255" s="14" t="e">
        <f t="shared" si="15"/>
        <v>#REF!</v>
      </c>
      <c r="B255" s="58"/>
      <c r="C255" s="53"/>
      <c r="D255" s="20"/>
      <c r="E255" s="129" t="s">
        <v>82</v>
      </c>
      <c r="F255" s="37"/>
      <c r="G255" s="37"/>
      <c r="H255" s="38"/>
      <c r="I255" s="37"/>
      <c r="J255" s="37">
        <f t="shared" si="16"/>
        <v>0</v>
      </c>
      <c r="K255" s="112"/>
      <c r="L255" s="36"/>
      <c r="M255" s="37"/>
      <c r="N255" s="37"/>
      <c r="O255" s="37"/>
      <c r="P255" s="37"/>
      <c r="Q255" s="27"/>
      <c r="R255" s="28"/>
      <c r="S255" s="41"/>
    </row>
    <row r="256" spans="1:19" ht="12.75" hidden="1">
      <c r="A256" s="14" t="e">
        <f t="shared" si="15"/>
        <v>#REF!</v>
      </c>
      <c r="B256" s="58"/>
      <c r="C256" s="53"/>
      <c r="D256" s="20"/>
      <c r="E256" s="129" t="s">
        <v>66</v>
      </c>
      <c r="F256" s="37"/>
      <c r="G256" s="37"/>
      <c r="H256" s="38"/>
      <c r="I256" s="37"/>
      <c r="J256" s="37">
        <f t="shared" si="16"/>
        <v>0</v>
      </c>
      <c r="K256" s="112"/>
      <c r="L256" s="36"/>
      <c r="M256" s="37"/>
      <c r="N256" s="37"/>
      <c r="O256" s="37"/>
      <c r="P256" s="37"/>
      <c r="Q256" s="27"/>
      <c r="R256" s="28"/>
      <c r="S256" s="41"/>
    </row>
    <row r="257" spans="1:19" ht="12.75">
      <c r="A257" s="14">
        <v>14</v>
      </c>
      <c r="B257" s="76" t="s">
        <v>103</v>
      </c>
      <c r="C257" s="76" t="s">
        <v>202</v>
      </c>
      <c r="D257" s="59" t="s">
        <v>104</v>
      </c>
      <c r="E257" s="125"/>
      <c r="F257" s="72">
        <v>26990</v>
      </c>
      <c r="G257" s="72">
        <v>10050</v>
      </c>
      <c r="H257" s="72">
        <v>13810</v>
      </c>
      <c r="I257" s="72"/>
      <c r="J257" s="72">
        <f>SUM(F257:I257)</f>
        <v>50850</v>
      </c>
      <c r="K257" s="148"/>
      <c r="L257" s="74"/>
      <c r="M257" s="72"/>
      <c r="N257" s="72"/>
      <c r="O257" s="72"/>
      <c r="P257" s="72"/>
      <c r="Q257" s="73"/>
      <c r="R257" s="70"/>
      <c r="S257" s="71">
        <f>SUM(J257:R257)</f>
        <v>50850</v>
      </c>
    </row>
    <row r="258" spans="1:19" ht="12.75" hidden="1">
      <c r="A258" s="14">
        <f>A257+1</f>
        <v>15</v>
      </c>
      <c r="B258" s="58"/>
      <c r="C258" s="53"/>
      <c r="D258" s="20" t="s">
        <v>17</v>
      </c>
      <c r="E258" s="129" t="s">
        <v>83</v>
      </c>
      <c r="F258" s="37"/>
      <c r="G258" s="37"/>
      <c r="H258" s="38"/>
      <c r="I258" s="37"/>
      <c r="J258" s="37"/>
      <c r="K258" s="112"/>
      <c r="L258" s="36"/>
      <c r="M258" s="37"/>
      <c r="N258" s="37"/>
      <c r="O258" s="37"/>
      <c r="P258" s="37"/>
      <c r="Q258" s="27">
        <v>0</v>
      </c>
      <c r="R258" s="28"/>
      <c r="S258" s="41"/>
    </row>
    <row r="259" spans="1:19" ht="12.75" hidden="1">
      <c r="A259" s="14">
        <f>A258+1</f>
        <v>16</v>
      </c>
      <c r="B259" s="58"/>
      <c r="C259" s="53"/>
      <c r="D259" s="20" t="s">
        <v>19</v>
      </c>
      <c r="E259" s="129" t="s">
        <v>84</v>
      </c>
      <c r="F259" s="37"/>
      <c r="G259" s="37"/>
      <c r="H259" s="38"/>
      <c r="I259" s="37"/>
      <c r="J259" s="37"/>
      <c r="K259" s="112"/>
      <c r="L259" s="36"/>
      <c r="M259" s="37"/>
      <c r="N259" s="37"/>
      <c r="O259" s="37"/>
      <c r="P259" s="37"/>
      <c r="Q259" s="27">
        <v>0</v>
      </c>
      <c r="R259" s="28"/>
      <c r="S259" s="41"/>
    </row>
    <row r="260" spans="1:19" ht="12.75">
      <c r="A260" s="14">
        <v>15</v>
      </c>
      <c r="B260" s="58"/>
      <c r="C260" s="53"/>
      <c r="D260" s="20"/>
      <c r="E260" s="129" t="s">
        <v>13</v>
      </c>
      <c r="F260" s="37"/>
      <c r="G260" s="37"/>
      <c r="H260" s="38">
        <v>3310</v>
      </c>
      <c r="I260" s="38"/>
      <c r="J260" s="38"/>
      <c r="K260" s="112"/>
      <c r="L260" s="36"/>
      <c r="M260" s="37"/>
      <c r="N260" s="37"/>
      <c r="O260" s="37"/>
      <c r="P260" s="37"/>
      <c r="Q260" s="27"/>
      <c r="R260" s="28"/>
      <c r="S260" s="42"/>
    </row>
    <row r="261" spans="1:19" ht="12.75">
      <c r="A261" s="14">
        <v>16</v>
      </c>
      <c r="B261" s="58"/>
      <c r="C261" s="53"/>
      <c r="D261" s="20"/>
      <c r="E261" s="129" t="s">
        <v>318</v>
      </c>
      <c r="F261" s="37"/>
      <c r="G261" s="37"/>
      <c r="H261" s="38">
        <v>10500</v>
      </c>
      <c r="I261" s="38"/>
      <c r="J261" s="38"/>
      <c r="K261" s="112"/>
      <c r="L261" s="36"/>
      <c r="M261" s="37"/>
      <c r="N261" s="37"/>
      <c r="O261" s="37"/>
      <c r="P261" s="37"/>
      <c r="Q261" s="27"/>
      <c r="R261" s="28"/>
      <c r="S261" s="42"/>
    </row>
    <row r="262" spans="1:19" ht="12.75">
      <c r="A262" s="14">
        <v>18</v>
      </c>
      <c r="B262" s="76" t="s">
        <v>105</v>
      </c>
      <c r="C262" s="76" t="s">
        <v>56</v>
      </c>
      <c r="D262" s="59" t="s">
        <v>106</v>
      </c>
      <c r="E262" s="125"/>
      <c r="F262" s="72">
        <v>8040</v>
      </c>
      <c r="G262" s="72">
        <v>2830</v>
      </c>
      <c r="H262" s="72">
        <v>700</v>
      </c>
      <c r="I262" s="72"/>
      <c r="J262" s="72">
        <f>SUM(F262:I262)</f>
        <v>11570</v>
      </c>
      <c r="K262" s="148"/>
      <c r="L262" s="74"/>
      <c r="M262" s="72"/>
      <c r="N262" s="72"/>
      <c r="O262" s="72"/>
      <c r="P262" s="72"/>
      <c r="Q262" s="73"/>
      <c r="R262" s="70"/>
      <c r="S262" s="71">
        <f>SUM(J262:R262)</f>
        <v>11570</v>
      </c>
    </row>
    <row r="263" spans="1:19" ht="12.75" hidden="1">
      <c r="A263" s="14">
        <f>A262+1</f>
        <v>19</v>
      </c>
      <c r="B263" s="58"/>
      <c r="C263" s="76" t="s">
        <v>85</v>
      </c>
      <c r="D263" s="59" t="s">
        <v>86</v>
      </c>
      <c r="E263" s="125"/>
      <c r="F263" s="37"/>
      <c r="G263" s="37"/>
      <c r="H263" s="38"/>
      <c r="I263" s="37"/>
      <c r="J263" s="37"/>
      <c r="K263" s="148"/>
      <c r="L263" s="74"/>
      <c r="M263" s="72"/>
      <c r="N263" s="72"/>
      <c r="O263" s="72"/>
      <c r="P263" s="72"/>
      <c r="Q263" s="73"/>
      <c r="R263" s="70"/>
      <c r="S263" s="71"/>
    </row>
    <row r="264" spans="1:19" ht="12.75" hidden="1">
      <c r="A264" s="14">
        <f>A263+1</f>
        <v>20</v>
      </c>
      <c r="B264" s="58"/>
      <c r="C264" s="53"/>
      <c r="D264" s="20" t="s">
        <v>12</v>
      </c>
      <c r="E264" s="129" t="s">
        <v>87</v>
      </c>
      <c r="F264" s="37"/>
      <c r="G264" s="37"/>
      <c r="H264" s="38"/>
      <c r="I264" s="37"/>
      <c r="J264" s="37"/>
      <c r="K264" s="112"/>
      <c r="L264" s="36"/>
      <c r="M264" s="37"/>
      <c r="N264" s="37"/>
      <c r="O264" s="37"/>
      <c r="P264" s="37"/>
      <c r="Q264" s="27"/>
      <c r="R264" s="28"/>
      <c r="S264" s="41"/>
    </row>
    <row r="265" spans="1:19" ht="13.5" hidden="1" thickBot="1">
      <c r="A265" s="14">
        <f>A264+1</f>
        <v>21</v>
      </c>
      <c r="B265" s="58"/>
      <c r="C265" s="53"/>
      <c r="D265" s="20" t="s">
        <v>17</v>
      </c>
      <c r="E265" s="129" t="s">
        <v>88</v>
      </c>
      <c r="F265" s="37"/>
      <c r="G265" s="37"/>
      <c r="H265" s="38">
        <v>600</v>
      </c>
      <c r="I265" s="38"/>
      <c r="J265" s="38"/>
      <c r="K265" s="112"/>
      <c r="L265" s="36"/>
      <c r="M265" s="37"/>
      <c r="N265" s="37"/>
      <c r="O265" s="37"/>
      <c r="P265" s="37"/>
      <c r="Q265" s="27"/>
      <c r="R265" s="28"/>
      <c r="S265" s="30"/>
    </row>
    <row r="266" spans="1:21" s="32" customFormat="1" ht="12.75" hidden="1">
      <c r="A266" s="14"/>
      <c r="B266" s="58"/>
      <c r="C266" s="53"/>
      <c r="D266" s="20"/>
      <c r="E266" s="129"/>
      <c r="F266" s="37"/>
      <c r="G266" s="37"/>
      <c r="H266" s="38"/>
      <c r="I266" s="37"/>
      <c r="J266" s="37"/>
      <c r="K266" s="112"/>
      <c r="L266" s="39"/>
      <c r="M266" s="37"/>
      <c r="N266" s="37"/>
      <c r="O266" s="37"/>
      <c r="P266" s="37"/>
      <c r="Q266" s="27"/>
      <c r="R266" s="28"/>
      <c r="S266" s="35"/>
      <c r="T266" s="5"/>
      <c r="U266" s="5"/>
    </row>
    <row r="267" spans="1:21" s="32" customFormat="1" ht="12.75" hidden="1">
      <c r="A267" s="14"/>
      <c r="B267" s="58"/>
      <c r="C267" s="53"/>
      <c r="D267" s="20"/>
      <c r="E267" s="129"/>
      <c r="F267" s="37"/>
      <c r="G267" s="37"/>
      <c r="H267" s="38"/>
      <c r="I267" s="37"/>
      <c r="J267" s="37"/>
      <c r="K267" s="112"/>
      <c r="L267" s="39"/>
      <c r="M267" s="37"/>
      <c r="N267" s="37"/>
      <c r="O267" s="37"/>
      <c r="P267" s="37"/>
      <c r="Q267" s="27"/>
      <c r="R267" s="28"/>
      <c r="S267" s="35"/>
      <c r="T267" s="5"/>
      <c r="U267" s="5"/>
    </row>
    <row r="268" spans="1:21" s="32" customFormat="1" ht="12.75" hidden="1">
      <c r="A268" s="14"/>
      <c r="B268" s="58"/>
      <c r="C268" s="53"/>
      <c r="D268" s="20"/>
      <c r="E268" s="129"/>
      <c r="F268" s="37"/>
      <c r="G268" s="37"/>
      <c r="H268" s="38"/>
      <c r="I268" s="37"/>
      <c r="J268" s="37"/>
      <c r="K268" s="112"/>
      <c r="L268" s="39"/>
      <c r="M268" s="37"/>
      <c r="N268" s="37"/>
      <c r="O268" s="37"/>
      <c r="P268" s="37"/>
      <c r="Q268" s="27"/>
      <c r="R268" s="28"/>
      <c r="S268" s="35"/>
      <c r="T268" s="5"/>
      <c r="U268" s="5"/>
    </row>
    <row r="269" spans="1:21" s="32" customFormat="1" ht="12.75" hidden="1">
      <c r="A269" s="14"/>
      <c r="B269" s="58"/>
      <c r="C269" s="53"/>
      <c r="D269" s="20"/>
      <c r="E269" s="129"/>
      <c r="F269" s="37"/>
      <c r="G269" s="37"/>
      <c r="H269" s="38"/>
      <c r="I269" s="37"/>
      <c r="J269" s="37"/>
      <c r="K269" s="112"/>
      <c r="L269" s="39"/>
      <c r="M269" s="37"/>
      <c r="N269" s="37"/>
      <c r="O269" s="37"/>
      <c r="P269" s="37"/>
      <c r="Q269" s="27"/>
      <c r="R269" s="28"/>
      <c r="S269" s="35"/>
      <c r="T269" s="5"/>
      <c r="U269" s="5"/>
    </row>
    <row r="270" spans="1:21" s="32" customFormat="1" ht="12.75" hidden="1">
      <c r="A270" s="14"/>
      <c r="B270" s="58"/>
      <c r="C270" s="53"/>
      <c r="D270" s="20"/>
      <c r="E270" s="129"/>
      <c r="F270" s="37"/>
      <c r="G270" s="37"/>
      <c r="H270" s="38"/>
      <c r="I270" s="37"/>
      <c r="J270" s="37"/>
      <c r="K270" s="112"/>
      <c r="L270" s="39"/>
      <c r="M270" s="37"/>
      <c r="N270" s="37"/>
      <c r="O270" s="37"/>
      <c r="P270" s="37"/>
      <c r="Q270" s="27"/>
      <c r="R270" s="28"/>
      <c r="S270" s="35"/>
      <c r="T270" s="5"/>
      <c r="U270" s="5"/>
    </row>
    <row r="271" spans="1:21" s="32" customFormat="1" ht="12.75" hidden="1">
      <c r="A271" s="14"/>
      <c r="B271" s="58"/>
      <c r="C271" s="53"/>
      <c r="D271" s="20"/>
      <c r="E271" s="129"/>
      <c r="F271" s="37"/>
      <c r="G271" s="37"/>
      <c r="H271" s="38"/>
      <c r="I271" s="37"/>
      <c r="J271" s="37"/>
      <c r="K271" s="112"/>
      <c r="L271" s="39"/>
      <c r="M271" s="37"/>
      <c r="N271" s="37"/>
      <c r="O271" s="37"/>
      <c r="P271" s="37"/>
      <c r="Q271" s="27"/>
      <c r="R271" s="28"/>
      <c r="S271" s="35"/>
      <c r="T271" s="5"/>
      <c r="U271" s="5"/>
    </row>
    <row r="272" spans="1:21" s="32" customFormat="1" ht="12.75" hidden="1">
      <c r="A272" s="14"/>
      <c r="B272" s="58"/>
      <c r="C272" s="53"/>
      <c r="D272" s="20"/>
      <c r="E272" s="129"/>
      <c r="F272" s="37"/>
      <c r="G272" s="37"/>
      <c r="H272" s="38"/>
      <c r="I272" s="37"/>
      <c r="J272" s="37"/>
      <c r="K272" s="112"/>
      <c r="L272" s="39"/>
      <c r="M272" s="37"/>
      <c r="N272" s="37"/>
      <c r="O272" s="37"/>
      <c r="P272" s="37"/>
      <c r="Q272" s="27"/>
      <c r="R272" s="28"/>
      <c r="S272" s="35"/>
      <c r="T272" s="5"/>
      <c r="U272" s="5"/>
    </row>
    <row r="273" spans="1:21" s="32" customFormat="1" ht="12.75" hidden="1">
      <c r="A273" s="14"/>
      <c r="B273" s="58"/>
      <c r="C273" s="53"/>
      <c r="D273" s="20"/>
      <c r="E273" s="129"/>
      <c r="F273" s="37"/>
      <c r="G273" s="37"/>
      <c r="H273" s="38"/>
      <c r="I273" s="37"/>
      <c r="J273" s="37"/>
      <c r="K273" s="112"/>
      <c r="L273" s="39"/>
      <c r="M273" s="37"/>
      <c r="N273" s="37"/>
      <c r="O273" s="37"/>
      <c r="P273" s="37"/>
      <c r="Q273" s="27"/>
      <c r="R273" s="28"/>
      <c r="S273" s="35"/>
      <c r="T273" s="5"/>
      <c r="U273" s="5"/>
    </row>
    <row r="274" spans="1:21" s="32" customFormat="1" ht="12.75" hidden="1">
      <c r="A274" s="14"/>
      <c r="B274" s="58"/>
      <c r="C274" s="53"/>
      <c r="D274" s="20"/>
      <c r="E274" s="129"/>
      <c r="F274" s="37"/>
      <c r="G274" s="37"/>
      <c r="H274" s="38"/>
      <c r="I274" s="37"/>
      <c r="J274" s="37"/>
      <c r="K274" s="112"/>
      <c r="L274" s="39"/>
      <c r="M274" s="37"/>
      <c r="N274" s="37"/>
      <c r="O274" s="37"/>
      <c r="P274" s="37"/>
      <c r="Q274" s="27"/>
      <c r="R274" s="28"/>
      <c r="S274" s="35"/>
      <c r="T274" s="5"/>
      <c r="U274" s="5"/>
    </row>
    <row r="275" spans="1:21" s="32" customFormat="1" ht="12.75" hidden="1">
      <c r="A275" s="14"/>
      <c r="B275" s="58"/>
      <c r="C275" s="53"/>
      <c r="D275" s="20"/>
      <c r="E275" s="129"/>
      <c r="F275" s="37"/>
      <c r="G275" s="37"/>
      <c r="H275" s="38"/>
      <c r="I275" s="37"/>
      <c r="J275" s="37"/>
      <c r="K275" s="112"/>
      <c r="L275" s="39"/>
      <c r="M275" s="37"/>
      <c r="N275" s="37"/>
      <c r="O275" s="37"/>
      <c r="P275" s="37"/>
      <c r="Q275" s="27"/>
      <c r="R275" s="28"/>
      <c r="S275" s="35"/>
      <c r="T275" s="5"/>
      <c r="U275" s="5"/>
    </row>
    <row r="276" spans="1:21" s="32" customFormat="1" ht="12.75" hidden="1">
      <c r="A276" s="14"/>
      <c r="B276" s="58"/>
      <c r="C276" s="53"/>
      <c r="D276" s="20"/>
      <c r="E276" s="129"/>
      <c r="F276" s="37"/>
      <c r="G276" s="37"/>
      <c r="H276" s="38"/>
      <c r="I276" s="37"/>
      <c r="J276" s="37"/>
      <c r="K276" s="112"/>
      <c r="L276" s="39"/>
      <c r="M276" s="37"/>
      <c r="N276" s="37"/>
      <c r="O276" s="37"/>
      <c r="P276" s="37"/>
      <c r="Q276" s="27"/>
      <c r="R276" s="28"/>
      <c r="S276" s="35"/>
      <c r="T276" s="5"/>
      <c r="U276" s="5"/>
    </row>
    <row r="277" spans="1:21" s="32" customFormat="1" ht="12.75" hidden="1">
      <c r="A277" s="14"/>
      <c r="B277" s="58"/>
      <c r="C277" s="53"/>
      <c r="D277" s="20"/>
      <c r="E277" s="129"/>
      <c r="F277" s="37"/>
      <c r="G277" s="37"/>
      <c r="H277" s="38"/>
      <c r="I277" s="37"/>
      <c r="J277" s="37"/>
      <c r="K277" s="112"/>
      <c r="L277" s="39"/>
      <c r="M277" s="37"/>
      <c r="N277" s="37"/>
      <c r="O277" s="37"/>
      <c r="P277" s="37"/>
      <c r="Q277" s="27"/>
      <c r="R277" s="28"/>
      <c r="S277" s="35"/>
      <c r="T277" s="5"/>
      <c r="U277" s="5"/>
    </row>
    <row r="278" spans="1:21" s="32" customFormat="1" ht="2.25" customHeight="1" hidden="1">
      <c r="A278" s="14"/>
      <c r="B278" s="58"/>
      <c r="C278" s="53"/>
      <c r="D278" s="20"/>
      <c r="E278" s="129"/>
      <c r="F278" s="37"/>
      <c r="G278" s="37"/>
      <c r="H278" s="38"/>
      <c r="I278" s="37"/>
      <c r="J278" s="37"/>
      <c r="K278" s="112"/>
      <c r="L278" s="39"/>
      <c r="M278" s="37"/>
      <c r="N278" s="37"/>
      <c r="O278" s="37"/>
      <c r="P278" s="37"/>
      <c r="Q278" s="27"/>
      <c r="R278" s="28"/>
      <c r="S278" s="35"/>
      <c r="T278" s="5"/>
      <c r="U278" s="5"/>
    </row>
    <row r="279" spans="1:21" s="32" customFormat="1" ht="18.75" hidden="1">
      <c r="A279" s="14"/>
      <c r="B279" s="131" t="s">
        <v>0</v>
      </c>
      <c r="C279" s="53"/>
      <c r="D279" s="20"/>
      <c r="E279" s="141"/>
      <c r="F279" s="37"/>
      <c r="G279" s="37"/>
      <c r="H279" s="38"/>
      <c r="I279" s="37"/>
      <c r="J279" s="44"/>
      <c r="K279" s="113"/>
      <c r="L279" s="39"/>
      <c r="M279" s="37"/>
      <c r="N279" s="37"/>
      <c r="O279" s="44"/>
      <c r="P279" s="44"/>
      <c r="Q279" s="45"/>
      <c r="R279" s="33"/>
      <c r="S279" s="283"/>
      <c r="T279" s="5"/>
      <c r="U279" s="5"/>
    </row>
    <row r="280" spans="1:21" s="32" customFormat="1" ht="2.25" customHeight="1" hidden="1">
      <c r="A280" s="14"/>
      <c r="B280" s="58"/>
      <c r="C280" s="53"/>
      <c r="D280" s="20"/>
      <c r="E280" s="129"/>
      <c r="F280" s="37"/>
      <c r="G280" s="37"/>
      <c r="H280" s="38"/>
      <c r="I280" s="37"/>
      <c r="J280" s="44"/>
      <c r="K280" s="113"/>
      <c r="L280" s="39"/>
      <c r="M280" s="37"/>
      <c r="N280" s="37"/>
      <c r="O280" s="44"/>
      <c r="P280" s="44"/>
      <c r="Q280" s="45"/>
      <c r="R280" s="33"/>
      <c r="S280" s="283"/>
      <c r="T280" s="5"/>
      <c r="U280" s="5"/>
    </row>
    <row r="281" spans="1:21" s="32" customFormat="1" ht="13.5" customHeight="1" hidden="1">
      <c r="A281" s="465" t="s">
        <v>1</v>
      </c>
      <c r="B281" s="466"/>
      <c r="C281" s="466"/>
      <c r="D281" s="466"/>
      <c r="E281" s="466"/>
      <c r="F281" s="466"/>
      <c r="G281" s="466"/>
      <c r="H281" s="466"/>
      <c r="I281" s="466"/>
      <c r="J281" s="466"/>
      <c r="K281" s="467"/>
      <c r="L281" s="114"/>
      <c r="M281" s="115"/>
      <c r="N281" s="115"/>
      <c r="O281" s="115"/>
      <c r="P281" s="115"/>
      <c r="Q281" s="116"/>
      <c r="R281" s="9"/>
      <c r="S281" s="468"/>
      <c r="T281" s="5"/>
      <c r="U281" s="5"/>
    </row>
    <row r="282" spans="1:21" s="32" customFormat="1" ht="15" customHeight="1" hidden="1">
      <c r="A282" s="132"/>
      <c r="B282" s="133"/>
      <c r="C282" s="134"/>
      <c r="D282" s="135"/>
      <c r="E282" s="136"/>
      <c r="F282" s="471" t="s">
        <v>2</v>
      </c>
      <c r="G282" s="471"/>
      <c r="H282" s="471"/>
      <c r="I282" s="471"/>
      <c r="J282" s="471"/>
      <c r="K282" s="137"/>
      <c r="L282" s="472"/>
      <c r="M282" s="471"/>
      <c r="N282" s="471"/>
      <c r="O282" s="471"/>
      <c r="P282" s="471"/>
      <c r="Q282" s="473"/>
      <c r="R282" s="10"/>
      <c r="S282" s="469"/>
      <c r="T282" s="5"/>
      <c r="U282" s="5"/>
    </row>
    <row r="283" spans="1:21" s="32" customFormat="1" ht="12.75" hidden="1">
      <c r="A283" s="132"/>
      <c r="B283" s="138" t="s">
        <v>4</v>
      </c>
      <c r="C283" s="135" t="s">
        <v>5</v>
      </c>
      <c r="D283" s="474" t="s">
        <v>6</v>
      </c>
      <c r="E283" s="475"/>
      <c r="F283" s="475"/>
      <c r="G283" s="475"/>
      <c r="H283" s="475"/>
      <c r="I283" s="475"/>
      <c r="J283" s="475"/>
      <c r="K283" s="139"/>
      <c r="L283" s="476"/>
      <c r="M283" s="477"/>
      <c r="N283" s="477"/>
      <c r="O283" s="477"/>
      <c r="P283" s="477"/>
      <c r="Q283" s="478"/>
      <c r="R283" s="11"/>
      <c r="S283" s="469"/>
      <c r="T283" s="5"/>
      <c r="U283" s="5"/>
    </row>
    <row r="284" spans="1:21" s="32" customFormat="1" ht="12.75" hidden="1">
      <c r="A284" s="132"/>
      <c r="B284" s="138" t="s">
        <v>7</v>
      </c>
      <c r="C284" s="135" t="s">
        <v>8</v>
      </c>
      <c r="D284" s="135"/>
      <c r="E284" s="136" t="s">
        <v>9</v>
      </c>
      <c r="F284" s="427">
        <v>610</v>
      </c>
      <c r="G284" s="427">
        <v>620</v>
      </c>
      <c r="H284" s="427">
        <v>630</v>
      </c>
      <c r="I284" s="427">
        <v>640</v>
      </c>
      <c r="J284" s="427" t="s">
        <v>10</v>
      </c>
      <c r="K284" s="140"/>
      <c r="L284" s="480"/>
      <c r="M284" s="427"/>
      <c r="N284" s="427"/>
      <c r="O284" s="427"/>
      <c r="P284" s="427"/>
      <c r="Q284" s="479"/>
      <c r="R284" s="12"/>
      <c r="S284" s="469"/>
      <c r="T284" s="5"/>
      <c r="U284" s="5"/>
    </row>
    <row r="285" spans="1:21" s="32" customFormat="1" ht="13.5" hidden="1" thickBot="1">
      <c r="A285" s="132"/>
      <c r="B285" s="138"/>
      <c r="C285" s="135"/>
      <c r="D285" s="135"/>
      <c r="E285" s="136"/>
      <c r="F285" s="427"/>
      <c r="G285" s="427"/>
      <c r="H285" s="427"/>
      <c r="I285" s="427"/>
      <c r="J285" s="427"/>
      <c r="K285" s="140"/>
      <c r="L285" s="480"/>
      <c r="M285" s="427"/>
      <c r="N285" s="427"/>
      <c r="O285" s="427"/>
      <c r="P285" s="427"/>
      <c r="Q285" s="479"/>
      <c r="R285" s="12"/>
      <c r="S285" s="470"/>
      <c r="T285" s="5"/>
      <c r="U285" s="5"/>
    </row>
    <row r="286" spans="1:19" ht="12.75" hidden="1">
      <c r="A286" s="14">
        <f>A265+1</f>
        <v>22</v>
      </c>
      <c r="B286" s="56">
        <v>3</v>
      </c>
      <c r="C286" s="122" t="s">
        <v>89</v>
      </c>
      <c r="D286" s="123"/>
      <c r="E286" s="123"/>
      <c r="F286" s="78" t="e">
        <f>F287+F291+#REF!+F294</f>
        <v>#REF!</v>
      </c>
      <c r="G286" s="78" t="e">
        <f>G287+G291+#REF!+G294</f>
        <v>#REF!</v>
      </c>
      <c r="H286" s="78" t="e">
        <f>H287+H291+#REF!+H294</f>
        <v>#REF!</v>
      </c>
      <c r="I286" s="78" t="e">
        <f>I287+I291+#REF!+I294+#REF!+#REF!</f>
        <v>#REF!</v>
      </c>
      <c r="J286" s="78" t="e">
        <f>SUM(F286:I286)</f>
        <v>#REF!</v>
      </c>
      <c r="K286" s="144"/>
      <c r="L286" s="79"/>
      <c r="M286" s="78"/>
      <c r="N286" s="78"/>
      <c r="O286" s="78"/>
      <c r="P286" s="78"/>
      <c r="Q286" s="57"/>
      <c r="R286" s="15"/>
      <c r="S286" s="75"/>
    </row>
    <row r="287" spans="1:19" ht="12.75" hidden="1">
      <c r="A287" s="14">
        <f>A286+1</f>
        <v>23</v>
      </c>
      <c r="B287" s="58"/>
      <c r="C287" s="76" t="s">
        <v>90</v>
      </c>
      <c r="D287" s="59" t="s">
        <v>91</v>
      </c>
      <c r="E287" s="125"/>
      <c r="F287" s="72">
        <f>F288</f>
        <v>180</v>
      </c>
      <c r="G287" s="72">
        <f>G288</f>
        <v>63</v>
      </c>
      <c r="H287" s="72">
        <f>H288</f>
        <v>20</v>
      </c>
      <c r="I287" s="72"/>
      <c r="J287" s="72">
        <f>SUM(F287:I287)</f>
        <v>263</v>
      </c>
      <c r="K287" s="148"/>
      <c r="L287" s="74"/>
      <c r="M287" s="72"/>
      <c r="N287" s="72"/>
      <c r="O287" s="72"/>
      <c r="P287" s="72"/>
      <c r="Q287" s="73"/>
      <c r="R287" s="70"/>
      <c r="S287" s="71"/>
    </row>
    <row r="288" spans="1:19" ht="12.75" hidden="1">
      <c r="A288" s="14">
        <f>A287+1</f>
        <v>24</v>
      </c>
      <c r="B288" s="58"/>
      <c r="C288" s="53"/>
      <c r="D288" s="20" t="s">
        <v>12</v>
      </c>
      <c r="E288" s="127" t="s">
        <v>92</v>
      </c>
      <c r="F288" s="50">
        <v>180</v>
      </c>
      <c r="G288" s="50">
        <v>63</v>
      </c>
      <c r="H288" s="77">
        <v>20</v>
      </c>
      <c r="I288" s="50"/>
      <c r="J288" s="37">
        <f>SUM(F288:I288)</f>
        <v>263</v>
      </c>
      <c r="K288" s="112"/>
      <c r="L288" s="49"/>
      <c r="M288" s="50"/>
      <c r="N288" s="50"/>
      <c r="O288" s="50"/>
      <c r="P288" s="50"/>
      <c r="Q288" s="60"/>
      <c r="R288" s="48"/>
      <c r="S288" s="41"/>
    </row>
    <row r="289" spans="1:19" ht="12.75">
      <c r="A289" s="14">
        <v>19</v>
      </c>
      <c r="B289" s="58"/>
      <c r="C289" s="53"/>
      <c r="D289" s="20"/>
      <c r="E289" s="129" t="s">
        <v>13</v>
      </c>
      <c r="F289" s="50"/>
      <c r="G289" s="50"/>
      <c r="H289" s="38">
        <v>700</v>
      </c>
      <c r="I289" s="37"/>
      <c r="J289" s="37" t="s">
        <v>124</v>
      </c>
      <c r="K289" s="112"/>
      <c r="L289" s="49"/>
      <c r="M289" s="50"/>
      <c r="N289" s="50"/>
      <c r="O289" s="50"/>
      <c r="P289" s="50"/>
      <c r="Q289" s="60"/>
      <c r="R289" s="48"/>
      <c r="S289" s="42"/>
    </row>
    <row r="290" spans="1:19" ht="12.75">
      <c r="A290" s="14">
        <v>21</v>
      </c>
      <c r="B290" s="156" t="s">
        <v>107</v>
      </c>
      <c r="C290" s="151" t="s">
        <v>108</v>
      </c>
      <c r="D290" s="158"/>
      <c r="E290" s="158"/>
      <c r="F290" s="153">
        <f>'8 Vzdelávanie-čerpanie'!F290/30.126*1000</f>
        <v>0</v>
      </c>
      <c r="G290" s="153">
        <f>'8 Vzdelávanie-čerpanie'!G290/30.126*1000</f>
        <v>0</v>
      </c>
      <c r="H290" s="153">
        <f>'8 Vzdelávanie-čerpanie'!H290/30.126*1000</f>
        <v>0</v>
      </c>
      <c r="I290" s="153">
        <f>'8 Vzdelávanie-čerpanie'!I290/30.126*1000</f>
        <v>0</v>
      </c>
      <c r="J290" s="153">
        <f>'8 Vzdelávanie-čerpanie'!J290/30.126*1000</f>
        <v>0</v>
      </c>
      <c r="K290" s="144"/>
      <c r="L290" s="79"/>
      <c r="M290" s="153"/>
      <c r="N290" s="153"/>
      <c r="O290" s="153"/>
      <c r="P290" s="153"/>
      <c r="Q290" s="154"/>
      <c r="R290" s="15"/>
      <c r="S290" s="157"/>
    </row>
    <row r="291" spans="1:19" ht="12.75">
      <c r="A291" s="14">
        <v>22</v>
      </c>
      <c r="B291" s="76" t="s">
        <v>109</v>
      </c>
      <c r="C291" s="76" t="s">
        <v>227</v>
      </c>
      <c r="D291" s="59" t="s">
        <v>206</v>
      </c>
      <c r="E291" s="125"/>
      <c r="F291" s="16">
        <v>0</v>
      </c>
      <c r="G291" s="16">
        <v>0</v>
      </c>
      <c r="H291" s="16">
        <v>2656</v>
      </c>
      <c r="I291" s="16">
        <f>'8 Vzdelávanie-čerpanie'!I291/30.126*1000</f>
        <v>0</v>
      </c>
      <c r="J291" s="16">
        <v>2656</v>
      </c>
      <c r="K291" s="126"/>
      <c r="L291" s="51"/>
      <c r="M291" s="16"/>
      <c r="N291" s="16"/>
      <c r="O291" s="16"/>
      <c r="P291" s="16"/>
      <c r="Q291" s="17"/>
      <c r="R291" s="18"/>
      <c r="S291" s="52">
        <f>SUM(J291:R291)</f>
        <v>2656</v>
      </c>
    </row>
    <row r="292" spans="1:19" ht="12.75">
      <c r="A292" s="14">
        <v>23</v>
      </c>
      <c r="B292" s="58"/>
      <c r="C292" s="53"/>
      <c r="D292" s="20"/>
      <c r="E292" s="129" t="s">
        <v>225</v>
      </c>
      <c r="F292" s="37"/>
      <c r="G292" s="37"/>
      <c r="H292" s="38"/>
      <c r="I292" s="38"/>
      <c r="J292" s="38"/>
      <c r="K292" s="112"/>
      <c r="L292" s="36"/>
      <c r="M292" s="37"/>
      <c r="N292" s="37"/>
      <c r="O292" s="37"/>
      <c r="P292" s="37"/>
      <c r="Q292" s="27"/>
      <c r="R292" s="28"/>
      <c r="S292" s="41"/>
    </row>
    <row r="293" spans="1:19" ht="12.75">
      <c r="A293" s="14">
        <v>24</v>
      </c>
      <c r="B293" s="58"/>
      <c r="C293" s="53"/>
      <c r="D293" s="20"/>
      <c r="E293" s="129" t="s">
        <v>226</v>
      </c>
      <c r="F293" s="37"/>
      <c r="G293" s="37"/>
      <c r="H293" s="38"/>
      <c r="I293" s="38"/>
      <c r="J293" s="38"/>
      <c r="K293" s="112"/>
      <c r="L293" s="36"/>
      <c r="M293" s="37"/>
      <c r="N293" s="37"/>
      <c r="O293" s="37"/>
      <c r="P293" s="37"/>
      <c r="Q293" s="27"/>
      <c r="R293" s="28"/>
      <c r="S293" s="41"/>
    </row>
    <row r="294" spans="1:19" ht="12.75">
      <c r="A294" s="14">
        <v>26</v>
      </c>
      <c r="B294" s="76" t="s">
        <v>110</v>
      </c>
      <c r="C294" s="76" t="s">
        <v>228</v>
      </c>
      <c r="D294" s="59" t="s">
        <v>229</v>
      </c>
      <c r="E294" s="125"/>
      <c r="F294" s="16">
        <v>0</v>
      </c>
      <c r="G294" s="16">
        <v>0</v>
      </c>
      <c r="H294" s="16"/>
      <c r="I294" s="16"/>
      <c r="J294" s="16">
        <v>0</v>
      </c>
      <c r="K294" s="126"/>
      <c r="L294" s="51"/>
      <c r="M294" s="16"/>
      <c r="N294" s="16"/>
      <c r="O294" s="16"/>
      <c r="P294" s="16"/>
      <c r="Q294" s="17"/>
      <c r="R294" s="18"/>
      <c r="S294" s="71">
        <v>0</v>
      </c>
    </row>
    <row r="295" spans="1:19" ht="12.75">
      <c r="A295" s="14">
        <v>27</v>
      </c>
      <c r="B295" s="76" t="s">
        <v>111</v>
      </c>
      <c r="C295" s="76" t="s">
        <v>228</v>
      </c>
      <c r="D295" s="59" t="s">
        <v>230</v>
      </c>
      <c r="E295" s="125"/>
      <c r="F295" s="16">
        <v>0</v>
      </c>
      <c r="G295" s="16">
        <v>0</v>
      </c>
      <c r="H295" s="16"/>
      <c r="I295" s="16"/>
      <c r="J295" s="16">
        <v>0</v>
      </c>
      <c r="K295" s="126"/>
      <c r="L295" s="51"/>
      <c r="M295" s="16"/>
      <c r="N295" s="16"/>
      <c r="O295" s="16"/>
      <c r="P295" s="16"/>
      <c r="Q295" s="17"/>
      <c r="R295" s="18"/>
      <c r="S295" s="71">
        <v>0</v>
      </c>
    </row>
    <row r="296" spans="1:19" ht="12.75">
      <c r="A296" s="14">
        <v>28</v>
      </c>
      <c r="B296" s="58"/>
      <c r="C296" s="53"/>
      <c r="D296" s="20"/>
      <c r="E296" s="129" t="s">
        <v>124</v>
      </c>
      <c r="F296" s="37"/>
      <c r="G296" s="37"/>
      <c r="H296" s="38"/>
      <c r="I296" s="37"/>
      <c r="J296" s="37"/>
      <c r="K296" s="112"/>
      <c r="L296" s="36"/>
      <c r="M296" s="37"/>
      <c r="N296" s="37"/>
      <c r="O296" s="37"/>
      <c r="P296" s="37"/>
      <c r="Q296" s="27"/>
      <c r="R296" s="28"/>
      <c r="S296" s="41"/>
    </row>
    <row r="297" spans="1:19" ht="12.75">
      <c r="A297" s="14">
        <v>29</v>
      </c>
      <c r="B297" s="156" t="s">
        <v>113</v>
      </c>
      <c r="C297" s="151" t="s">
        <v>307</v>
      </c>
      <c r="D297" s="158"/>
      <c r="E297" s="158"/>
      <c r="F297" s="153" t="s">
        <v>124</v>
      </c>
      <c r="G297" s="153" t="s">
        <v>124</v>
      </c>
      <c r="H297" s="153">
        <v>7165</v>
      </c>
      <c r="I297" s="153">
        <f>'8 Vzdelávanie-čerpanie'!I297/30.126*1000</f>
        <v>0</v>
      </c>
      <c r="J297" s="153">
        <v>7165</v>
      </c>
      <c r="K297" s="144"/>
      <c r="L297" s="79"/>
      <c r="M297" s="153"/>
      <c r="N297" s="153"/>
      <c r="O297" s="153"/>
      <c r="P297" s="153"/>
      <c r="Q297" s="154"/>
      <c r="R297" s="15"/>
      <c r="S297" s="157">
        <f>J297</f>
        <v>7165</v>
      </c>
    </row>
    <row r="298" spans="1:19" ht="12.75">
      <c r="A298" s="14">
        <v>30</v>
      </c>
      <c r="B298" s="58"/>
      <c r="C298" s="53" t="s">
        <v>124</v>
      </c>
      <c r="D298" s="20"/>
      <c r="E298" s="129" t="s">
        <v>300</v>
      </c>
      <c r="F298" s="37"/>
      <c r="G298" s="37"/>
      <c r="H298" s="38">
        <v>2755</v>
      </c>
      <c r="I298" s="38">
        <f>'8 Vzdelávanie-čerpanie'!I298/30.126*1000</f>
        <v>0</v>
      </c>
      <c r="J298" s="38" t="s">
        <v>124</v>
      </c>
      <c r="K298" s="112"/>
      <c r="L298" s="36"/>
      <c r="M298" s="37"/>
      <c r="N298" s="37"/>
      <c r="O298" s="37"/>
      <c r="P298" s="37"/>
      <c r="Q298" s="27"/>
      <c r="R298" s="28"/>
      <c r="S298" s="41" t="str">
        <f>J298</f>
        <v> </v>
      </c>
    </row>
    <row r="299" spans="1:19" ht="12.75">
      <c r="A299" s="14">
        <v>31</v>
      </c>
      <c r="B299" s="58"/>
      <c r="C299" s="53"/>
      <c r="D299" s="20"/>
      <c r="E299" s="378" t="s">
        <v>299</v>
      </c>
      <c r="F299" s="37"/>
      <c r="G299" s="37"/>
      <c r="H299" s="38">
        <v>3420</v>
      </c>
      <c r="I299" s="37"/>
      <c r="J299" s="37" t="s">
        <v>124</v>
      </c>
      <c r="K299" s="112"/>
      <c r="L299" s="36"/>
      <c r="M299" s="37"/>
      <c r="N299" s="37"/>
      <c r="O299" s="37"/>
      <c r="P299" s="37"/>
      <c r="Q299" s="27"/>
      <c r="R299" s="28"/>
      <c r="S299" s="41" t="s">
        <v>124</v>
      </c>
    </row>
    <row r="300" spans="1:19" ht="12.75">
      <c r="A300" s="14">
        <v>32</v>
      </c>
      <c r="B300" s="58"/>
      <c r="C300" s="53"/>
      <c r="D300" s="20"/>
      <c r="E300" s="378" t="s">
        <v>332</v>
      </c>
      <c r="F300" s="37"/>
      <c r="G300" s="37"/>
      <c r="H300" s="394">
        <v>990</v>
      </c>
      <c r="I300" s="37"/>
      <c r="J300" s="37" t="s">
        <v>124</v>
      </c>
      <c r="K300" s="112"/>
      <c r="L300" s="36"/>
      <c r="M300" s="37"/>
      <c r="N300" s="37"/>
      <c r="O300" s="37"/>
      <c r="P300" s="37"/>
      <c r="Q300" s="27"/>
      <c r="R300" s="28"/>
      <c r="S300" s="41"/>
    </row>
    <row r="301" spans="1:19" ht="12.75">
      <c r="A301" s="14">
        <v>33</v>
      </c>
      <c r="B301" s="58"/>
      <c r="C301" s="53"/>
      <c r="D301" s="20"/>
      <c r="E301" s="378" t="s">
        <v>331</v>
      </c>
      <c r="F301" s="37" t="s">
        <v>317</v>
      </c>
      <c r="G301" s="37" t="s">
        <v>317</v>
      </c>
      <c r="H301" s="394" t="s">
        <v>124</v>
      </c>
      <c r="I301" s="37"/>
      <c r="J301" s="37" t="s">
        <v>124</v>
      </c>
      <c r="K301" s="112"/>
      <c r="L301" s="36"/>
      <c r="M301" s="37"/>
      <c r="N301" s="37"/>
      <c r="O301" s="37"/>
      <c r="P301" s="37"/>
      <c r="Q301" s="27"/>
      <c r="R301" s="28"/>
      <c r="S301" s="41"/>
    </row>
    <row r="302" spans="1:19" ht="12.75">
      <c r="A302" s="14">
        <v>34</v>
      </c>
      <c r="B302" s="58"/>
      <c r="C302" s="53"/>
      <c r="D302" s="20"/>
      <c r="E302" s="378"/>
      <c r="F302" s="37"/>
      <c r="G302" s="37"/>
      <c r="H302" s="394"/>
      <c r="I302" s="37"/>
      <c r="J302" s="37"/>
      <c r="K302" s="112"/>
      <c r="L302" s="36"/>
      <c r="M302" s="37"/>
      <c r="N302" s="37"/>
      <c r="O302" s="37"/>
      <c r="P302" s="37"/>
      <c r="Q302" s="27"/>
      <c r="R302" s="28"/>
      <c r="S302" s="41"/>
    </row>
    <row r="303" spans="1:19" ht="12.75">
      <c r="A303" s="14">
        <v>35</v>
      </c>
      <c r="B303" s="156" t="s">
        <v>114</v>
      </c>
      <c r="C303" s="151" t="s">
        <v>343</v>
      </c>
      <c r="D303" s="158"/>
      <c r="E303" s="158"/>
      <c r="F303" s="153">
        <v>0</v>
      </c>
      <c r="G303" s="153">
        <v>0</v>
      </c>
      <c r="H303" s="153">
        <v>6105</v>
      </c>
      <c r="I303" s="153">
        <v>0</v>
      </c>
      <c r="J303" s="153">
        <v>6105</v>
      </c>
      <c r="K303" s="144"/>
      <c r="L303" s="79"/>
      <c r="M303" s="153"/>
      <c r="N303" s="153"/>
      <c r="O303" s="153"/>
      <c r="P303" s="153"/>
      <c r="Q303" s="154"/>
      <c r="R303" s="15"/>
      <c r="S303" s="157">
        <v>6105</v>
      </c>
    </row>
    <row r="304" spans="1:19" ht="12.75">
      <c r="A304" s="14">
        <v>36</v>
      </c>
      <c r="B304" s="76" t="s">
        <v>124</v>
      </c>
      <c r="C304" s="76" t="s">
        <v>56</v>
      </c>
      <c r="D304" s="59" t="s">
        <v>308</v>
      </c>
      <c r="E304" s="125" t="s">
        <v>330</v>
      </c>
      <c r="F304" s="16">
        <v>0</v>
      </c>
      <c r="G304" s="16">
        <v>0</v>
      </c>
      <c r="H304" s="16" t="s">
        <v>124</v>
      </c>
      <c r="I304" s="16">
        <v>0</v>
      </c>
      <c r="J304" s="16" t="s">
        <v>124</v>
      </c>
      <c r="K304" s="126"/>
      <c r="L304" s="51"/>
      <c r="M304" s="16"/>
      <c r="N304" s="16"/>
      <c r="O304" s="16"/>
      <c r="P304" s="16"/>
      <c r="Q304" s="16"/>
      <c r="R304" s="18"/>
      <c r="S304" s="16"/>
    </row>
    <row r="305" spans="1:19" ht="12.75">
      <c r="A305" s="14">
        <v>37</v>
      </c>
      <c r="B305" s="76" t="s">
        <v>115</v>
      </c>
      <c r="C305" s="53"/>
      <c r="D305" s="20"/>
      <c r="E305" s="397" t="s">
        <v>344</v>
      </c>
      <c r="F305" s="37"/>
      <c r="G305" s="37"/>
      <c r="H305" s="38">
        <v>3105</v>
      </c>
      <c r="I305" s="37"/>
      <c r="J305" s="37">
        <v>0</v>
      </c>
      <c r="K305" s="149"/>
      <c r="L305" s="29"/>
      <c r="M305" s="37"/>
      <c r="N305" s="37"/>
      <c r="O305" s="37"/>
      <c r="P305" s="37"/>
      <c r="Q305" s="37"/>
      <c r="R305" s="28"/>
      <c r="S305" s="37"/>
    </row>
    <row r="306" spans="1:19" ht="12.75">
      <c r="A306" s="14">
        <v>38</v>
      </c>
      <c r="B306" s="76" t="s">
        <v>324</v>
      </c>
      <c r="C306" s="53"/>
      <c r="D306" s="20"/>
      <c r="E306" s="397" t="s">
        <v>345</v>
      </c>
      <c r="F306" s="37"/>
      <c r="G306" s="37"/>
      <c r="H306" s="38">
        <v>3000</v>
      </c>
      <c r="I306" s="37"/>
      <c r="J306" s="37"/>
      <c r="K306" s="149"/>
      <c r="L306" s="29"/>
      <c r="M306" s="37"/>
      <c r="N306" s="37"/>
      <c r="O306" s="37"/>
      <c r="P306" s="37"/>
      <c r="Q306" s="37"/>
      <c r="R306" s="28"/>
      <c r="S306" s="37"/>
    </row>
    <row r="307" spans="1:19" ht="12.75">
      <c r="A307" s="14">
        <v>39</v>
      </c>
      <c r="B307" s="76" t="s">
        <v>325</v>
      </c>
      <c r="C307" s="53"/>
      <c r="D307" s="20"/>
      <c r="E307" s="397" t="s">
        <v>124</v>
      </c>
      <c r="F307" s="37"/>
      <c r="G307" s="37"/>
      <c r="H307" s="38"/>
      <c r="I307" s="37"/>
      <c r="J307" s="37" t="s">
        <v>124</v>
      </c>
      <c r="K307" s="149"/>
      <c r="L307" s="29"/>
      <c r="M307" s="37"/>
      <c r="N307" s="37"/>
      <c r="O307" s="37"/>
      <c r="P307" s="37"/>
      <c r="Q307" s="37"/>
      <c r="R307" s="28"/>
      <c r="S307" s="37"/>
    </row>
    <row r="308" spans="1:19" ht="12.75">
      <c r="A308" s="14">
        <v>40</v>
      </c>
      <c r="B308" s="76" t="s">
        <v>326</v>
      </c>
      <c r="C308" s="53"/>
      <c r="D308" s="20"/>
      <c r="E308" s="397" t="s">
        <v>124</v>
      </c>
      <c r="F308" s="37"/>
      <c r="G308" s="37"/>
      <c r="H308" s="38"/>
      <c r="I308" s="37"/>
      <c r="J308" s="37"/>
      <c r="K308" s="149"/>
      <c r="L308" s="29"/>
      <c r="M308" s="37"/>
      <c r="N308" s="37"/>
      <c r="O308" s="37"/>
      <c r="P308" s="37"/>
      <c r="Q308" s="112"/>
      <c r="R308" s="28"/>
      <c r="S308" s="395"/>
    </row>
    <row r="309" spans="1:19" ht="12.75">
      <c r="A309" s="14">
        <v>41</v>
      </c>
      <c r="B309" s="76" t="s">
        <v>327</v>
      </c>
      <c r="C309" s="396" t="s">
        <v>124</v>
      </c>
      <c r="D309" s="158"/>
      <c r="E309" s="158" t="s">
        <v>124</v>
      </c>
      <c r="F309" s="37"/>
      <c r="G309" s="37"/>
      <c r="H309" s="38" t="s">
        <v>124</v>
      </c>
      <c r="I309" s="37"/>
      <c r="J309" s="37"/>
      <c r="K309" s="149"/>
      <c r="L309" s="29"/>
      <c r="M309" s="37"/>
      <c r="N309" s="37"/>
      <c r="O309" s="37"/>
      <c r="P309" s="37"/>
      <c r="Q309" s="112"/>
      <c r="R309" s="28"/>
      <c r="S309" s="395"/>
    </row>
    <row r="310" spans="1:19" ht="12.75">
      <c r="A310" s="14">
        <v>42</v>
      </c>
      <c r="B310" s="156" t="s">
        <v>204</v>
      </c>
      <c r="C310" s="151" t="s">
        <v>205</v>
      </c>
      <c r="D310" s="158"/>
      <c r="E310" s="158"/>
      <c r="F310" s="153">
        <v>0</v>
      </c>
      <c r="G310" s="153">
        <v>0</v>
      </c>
      <c r="H310" s="153"/>
      <c r="I310" s="153"/>
      <c r="J310" s="153"/>
      <c r="K310" s="144"/>
      <c r="L310" s="79"/>
      <c r="M310" s="153"/>
      <c r="N310" s="153"/>
      <c r="O310" s="153"/>
      <c r="P310" s="153" t="s">
        <v>124</v>
      </c>
      <c r="Q310" s="154"/>
      <c r="R310" s="15"/>
      <c r="S310" s="157">
        <f>J310</f>
        <v>0</v>
      </c>
    </row>
    <row r="311" spans="1:19" ht="12.75">
      <c r="A311" s="14">
        <v>43</v>
      </c>
      <c r="B311" s="76" t="s">
        <v>207</v>
      </c>
      <c r="C311" s="76"/>
      <c r="D311" s="59"/>
      <c r="E311" s="125" t="s">
        <v>224</v>
      </c>
      <c r="F311" s="16">
        <v>0</v>
      </c>
      <c r="G311" s="16">
        <v>0</v>
      </c>
      <c r="H311" s="16">
        <v>2669</v>
      </c>
      <c r="I311" s="16"/>
      <c r="J311" s="16">
        <v>2669</v>
      </c>
      <c r="K311" s="126"/>
      <c r="L311" s="51"/>
      <c r="M311" s="16"/>
      <c r="N311" s="16"/>
      <c r="O311" s="16"/>
      <c r="P311" s="16"/>
      <c r="Q311" s="17"/>
      <c r="R311" s="18"/>
      <c r="S311" s="52">
        <f>J311</f>
        <v>2669</v>
      </c>
    </row>
    <row r="312" spans="1:19" ht="12.75">
      <c r="A312" s="14">
        <v>44</v>
      </c>
      <c r="B312" s="58"/>
      <c r="C312" s="53" t="s">
        <v>223</v>
      </c>
      <c r="D312" s="20"/>
      <c r="E312" s="397" t="s">
        <v>112</v>
      </c>
      <c r="F312" s="37"/>
      <c r="G312" s="37"/>
      <c r="H312" s="38">
        <v>1660</v>
      </c>
      <c r="I312" s="38"/>
      <c r="J312" s="38"/>
      <c r="K312" s="149"/>
      <c r="L312" s="29"/>
      <c r="M312" s="37"/>
      <c r="N312" s="37"/>
      <c r="O312" s="37"/>
      <c r="P312" s="37" t="s">
        <v>124</v>
      </c>
      <c r="Q312" s="27" t="s">
        <v>124</v>
      </c>
      <c r="R312" s="28"/>
      <c r="S312" s="41">
        <f>J312</f>
        <v>0</v>
      </c>
    </row>
    <row r="313" spans="1:19" ht="12.75">
      <c r="A313" s="14">
        <v>45</v>
      </c>
      <c r="B313" s="58"/>
      <c r="C313" s="53" t="s">
        <v>223</v>
      </c>
      <c r="D313" s="20"/>
      <c r="E313" s="397" t="s">
        <v>208</v>
      </c>
      <c r="F313" s="37"/>
      <c r="G313" s="37"/>
      <c r="H313" s="38">
        <v>166</v>
      </c>
      <c r="I313" s="38"/>
      <c r="J313" s="38"/>
      <c r="K313" s="149"/>
      <c r="L313" s="29"/>
      <c r="M313" s="37"/>
      <c r="N313" s="37"/>
      <c r="O313" s="37"/>
      <c r="P313" s="37" t="s">
        <v>124</v>
      </c>
      <c r="Q313" s="27" t="s">
        <v>124</v>
      </c>
      <c r="R313" s="28"/>
      <c r="S313" s="41">
        <f>J313</f>
        <v>0</v>
      </c>
    </row>
    <row r="314" spans="1:19" ht="12.75">
      <c r="A314" s="14">
        <v>46</v>
      </c>
      <c r="B314" s="58"/>
      <c r="C314" s="53" t="s">
        <v>223</v>
      </c>
      <c r="D314" s="20"/>
      <c r="E314" s="397" t="s">
        <v>209</v>
      </c>
      <c r="F314" s="37"/>
      <c r="G314" s="37"/>
      <c r="H314" s="38">
        <v>843</v>
      </c>
      <c r="I314" s="38"/>
      <c r="J314" s="38"/>
      <c r="K314" s="149"/>
      <c r="L314" s="29"/>
      <c r="M314" s="37"/>
      <c r="N314" s="37"/>
      <c r="O314" s="37"/>
      <c r="P314" s="37" t="s">
        <v>124</v>
      </c>
      <c r="Q314" s="27" t="s">
        <v>124</v>
      </c>
      <c r="R314" s="28"/>
      <c r="S314" s="41">
        <f>J314</f>
        <v>0</v>
      </c>
    </row>
  </sheetData>
  <sheetProtection/>
  <mergeCells count="119">
    <mergeCell ref="P284:P285"/>
    <mergeCell ref="Q284:Q285"/>
    <mergeCell ref="I284:I285"/>
    <mergeCell ref="J284:J285"/>
    <mergeCell ref="L284:L285"/>
    <mergeCell ref="M284:M285"/>
    <mergeCell ref="N284:N285"/>
    <mergeCell ref="O284:O285"/>
    <mergeCell ref="Q235:Q236"/>
    <mergeCell ref="A281:K281"/>
    <mergeCell ref="S281:S285"/>
    <mergeCell ref="F282:J282"/>
    <mergeCell ref="L282:Q282"/>
    <mergeCell ref="D283:J283"/>
    <mergeCell ref="L283:Q283"/>
    <mergeCell ref="F284:F285"/>
    <mergeCell ref="G284:G285"/>
    <mergeCell ref="H284:H285"/>
    <mergeCell ref="S232:S236"/>
    <mergeCell ref="F233:J233"/>
    <mergeCell ref="L233:Q233"/>
    <mergeCell ref="D234:J234"/>
    <mergeCell ref="L234:Q234"/>
    <mergeCell ref="F235:F236"/>
    <mergeCell ref="G235:G236"/>
    <mergeCell ref="J235:J236"/>
    <mergeCell ref="L235:L236"/>
    <mergeCell ref="M235:M236"/>
    <mergeCell ref="P186:P187"/>
    <mergeCell ref="Q186:Q187"/>
    <mergeCell ref="H235:H236"/>
    <mergeCell ref="I235:I236"/>
    <mergeCell ref="L186:L187"/>
    <mergeCell ref="M186:M187"/>
    <mergeCell ref="O235:O236"/>
    <mergeCell ref="P235:P236"/>
    <mergeCell ref="A232:K232"/>
    <mergeCell ref="N235:N236"/>
    <mergeCell ref="I186:I187"/>
    <mergeCell ref="J186:J187"/>
    <mergeCell ref="N186:N187"/>
    <mergeCell ref="O186:O187"/>
    <mergeCell ref="Q139:Q140"/>
    <mergeCell ref="N139:N140"/>
    <mergeCell ref="S183:S187"/>
    <mergeCell ref="F184:J184"/>
    <mergeCell ref="L184:Q184"/>
    <mergeCell ref="D185:J185"/>
    <mergeCell ref="L185:Q185"/>
    <mergeCell ref="F186:F187"/>
    <mergeCell ref="G186:G187"/>
    <mergeCell ref="H186:H187"/>
    <mergeCell ref="M139:M140"/>
    <mergeCell ref="I139:I140"/>
    <mergeCell ref="O139:O140"/>
    <mergeCell ref="P139:P140"/>
    <mergeCell ref="H139:H140"/>
    <mergeCell ref="A183:K183"/>
    <mergeCell ref="J139:J140"/>
    <mergeCell ref="L139:L140"/>
    <mergeCell ref="N96:N97"/>
    <mergeCell ref="Q96:Q97"/>
    <mergeCell ref="A136:K136"/>
    <mergeCell ref="S136:S140"/>
    <mergeCell ref="F137:J137"/>
    <mergeCell ref="L137:Q137"/>
    <mergeCell ref="D138:J138"/>
    <mergeCell ref="L138:Q138"/>
    <mergeCell ref="F139:F140"/>
    <mergeCell ref="G139:G140"/>
    <mergeCell ref="O96:O97"/>
    <mergeCell ref="P96:P97"/>
    <mergeCell ref="A93:K93"/>
    <mergeCell ref="S93:S97"/>
    <mergeCell ref="F94:J94"/>
    <mergeCell ref="L94:Q94"/>
    <mergeCell ref="D95:J95"/>
    <mergeCell ref="L95:Q95"/>
    <mergeCell ref="F96:F97"/>
    <mergeCell ref="G96:G97"/>
    <mergeCell ref="H96:H97"/>
    <mergeCell ref="I96:I97"/>
    <mergeCell ref="L51:L52"/>
    <mergeCell ref="M51:M52"/>
    <mergeCell ref="J96:J97"/>
    <mergeCell ref="L96:L97"/>
    <mergeCell ref="M96:M97"/>
    <mergeCell ref="N51:N52"/>
    <mergeCell ref="O51:O52"/>
    <mergeCell ref="P51:P52"/>
    <mergeCell ref="Q51:Q52"/>
    <mergeCell ref="S48:S52"/>
    <mergeCell ref="F49:J49"/>
    <mergeCell ref="L49:Q49"/>
    <mergeCell ref="D50:J50"/>
    <mergeCell ref="L50:Q50"/>
    <mergeCell ref="F51:F52"/>
    <mergeCell ref="G51:G52"/>
    <mergeCell ref="H51:H52"/>
    <mergeCell ref="I51:I52"/>
    <mergeCell ref="J51:J52"/>
    <mergeCell ref="O6:O7"/>
    <mergeCell ref="P6:P7"/>
    <mergeCell ref="Q6:Q7"/>
    <mergeCell ref="A48:K48"/>
    <mergeCell ref="J6:J7"/>
    <mergeCell ref="L6:L7"/>
    <mergeCell ref="M6:M7"/>
    <mergeCell ref="N6:N7"/>
    <mergeCell ref="E3:O3"/>
    <mergeCell ref="S3:S7"/>
    <mergeCell ref="F4:J4"/>
    <mergeCell ref="L4:Q4"/>
    <mergeCell ref="D5:J5"/>
    <mergeCell ref="L5:Q5"/>
    <mergeCell ref="F6:F7"/>
    <mergeCell ref="G6:G7"/>
    <mergeCell ref="H6:H7"/>
    <mergeCell ref="I6:I7"/>
  </mergeCells>
  <printOptions/>
  <pageMargins left="0.65" right="0.33" top="0.23" bottom="0.26" header="0.17" footer="0.23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15"/>
  <sheetViews>
    <sheetView showZeros="0" zoomScalePageLayoutView="0" workbookViewId="0" topLeftCell="C1">
      <selection activeCell="S3" sqref="S3:S7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8.57421875" style="0" customWidth="1"/>
    <col min="7" max="7" width="7.7109375" style="0" customWidth="1"/>
    <col min="8" max="8" width="8.140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4.140625" style="0" customWidth="1"/>
    <col min="16" max="16" width="8.57421875" style="0" customWidth="1"/>
    <col min="17" max="17" width="8.00390625" style="0" customWidth="1"/>
    <col min="18" max="18" width="0.85546875" style="5" customWidth="1"/>
    <col min="19" max="19" width="9.28125" style="0" customWidth="1"/>
  </cols>
  <sheetData>
    <row r="1" spans="2:8" ht="13.5" customHeight="1">
      <c r="B1" s="107" t="s">
        <v>93</v>
      </c>
      <c r="C1" s="108"/>
      <c r="D1" s="108"/>
      <c r="E1" s="108"/>
      <c r="H1" s="362"/>
    </row>
    <row r="2" ht="8.25" customHeight="1" thickBot="1"/>
    <row r="3" spans="1:19" ht="13.5" customHeight="1" thickBot="1">
      <c r="A3" s="279"/>
      <c r="B3" s="103"/>
      <c r="C3" s="103"/>
      <c r="D3" s="103"/>
      <c r="E3" s="481" t="s">
        <v>124</v>
      </c>
      <c r="F3" s="482"/>
      <c r="G3" s="482"/>
      <c r="H3" s="482"/>
      <c r="I3" s="482"/>
      <c r="J3" s="482"/>
      <c r="K3" s="482"/>
      <c r="L3" s="482"/>
      <c r="M3" s="482"/>
      <c r="N3" s="482"/>
      <c r="O3" s="483"/>
      <c r="P3" s="103"/>
      <c r="Q3" s="104"/>
      <c r="R3" s="9"/>
      <c r="S3" s="484" t="s">
        <v>337</v>
      </c>
    </row>
    <row r="4" spans="1:19" ht="18.75" customHeight="1">
      <c r="A4" s="85"/>
      <c r="B4" s="86"/>
      <c r="C4" s="87"/>
      <c r="D4" s="88"/>
      <c r="E4" s="89"/>
      <c r="F4" s="439" t="s">
        <v>2</v>
      </c>
      <c r="G4" s="440"/>
      <c r="H4" s="440"/>
      <c r="I4" s="440"/>
      <c r="J4" s="441"/>
      <c r="K4" s="10"/>
      <c r="L4" s="439" t="s">
        <v>3</v>
      </c>
      <c r="M4" s="440"/>
      <c r="N4" s="440"/>
      <c r="O4" s="440"/>
      <c r="P4" s="440"/>
      <c r="Q4" s="441"/>
      <c r="R4" s="10"/>
      <c r="S4" s="485"/>
    </row>
    <row r="5" spans="1:19" ht="12.75">
      <c r="A5" s="90"/>
      <c r="B5" s="91" t="s">
        <v>95</v>
      </c>
      <c r="C5" s="92" t="s">
        <v>5</v>
      </c>
      <c r="D5" s="421" t="s">
        <v>6</v>
      </c>
      <c r="E5" s="422"/>
      <c r="F5" s="422"/>
      <c r="G5" s="422"/>
      <c r="H5" s="422"/>
      <c r="I5" s="422"/>
      <c r="J5" s="487"/>
      <c r="K5" s="11"/>
      <c r="L5" s="447"/>
      <c r="M5" s="422"/>
      <c r="N5" s="422"/>
      <c r="O5" s="422"/>
      <c r="P5" s="422"/>
      <c r="Q5" s="487"/>
      <c r="R5" s="11"/>
      <c r="S5" s="485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488">
        <v>610</v>
      </c>
      <c r="G6" s="424">
        <v>620</v>
      </c>
      <c r="H6" s="424">
        <v>630</v>
      </c>
      <c r="I6" s="424">
        <v>640</v>
      </c>
      <c r="J6" s="454" t="s">
        <v>10</v>
      </c>
      <c r="K6" s="12"/>
      <c r="L6" s="456">
        <v>711</v>
      </c>
      <c r="M6" s="424">
        <v>713</v>
      </c>
      <c r="N6" s="424">
        <v>714</v>
      </c>
      <c r="O6" s="424">
        <v>716</v>
      </c>
      <c r="P6" s="424">
        <v>717</v>
      </c>
      <c r="Q6" s="454" t="s">
        <v>10</v>
      </c>
      <c r="R6" s="12"/>
      <c r="S6" s="485"/>
    </row>
    <row r="7" spans="1:19" ht="13.5" thickBot="1">
      <c r="A7" s="98"/>
      <c r="B7" s="99" t="s">
        <v>96</v>
      </c>
      <c r="C7" s="100"/>
      <c r="D7" s="101"/>
      <c r="E7" s="102"/>
      <c r="F7" s="451"/>
      <c r="G7" s="453"/>
      <c r="H7" s="453"/>
      <c r="I7" s="453"/>
      <c r="J7" s="455"/>
      <c r="K7" s="12"/>
      <c r="L7" s="457"/>
      <c r="M7" s="453"/>
      <c r="N7" s="453"/>
      <c r="O7" s="453"/>
      <c r="P7" s="453"/>
      <c r="Q7" s="455"/>
      <c r="R7" s="12"/>
      <c r="S7" s="486"/>
    </row>
    <row r="8" spans="1:19" ht="15.75" thickTop="1">
      <c r="A8" s="105">
        <v>1</v>
      </c>
      <c r="B8" s="118" t="s">
        <v>94</v>
      </c>
      <c r="C8" s="119"/>
      <c r="D8" s="120"/>
      <c r="E8" s="120"/>
      <c r="F8" s="110"/>
      <c r="G8" s="110"/>
      <c r="H8" s="110"/>
      <c r="I8" s="110"/>
      <c r="J8" s="110" t="s">
        <v>124</v>
      </c>
      <c r="K8" s="121"/>
      <c r="L8" s="109"/>
      <c r="M8" s="110"/>
      <c r="N8" s="110"/>
      <c r="O8" s="110"/>
      <c r="P8" s="16"/>
      <c r="Q8" s="16"/>
      <c r="R8" s="13"/>
      <c r="S8" s="110" t="s">
        <v>124</v>
      </c>
    </row>
    <row r="9" spans="1:19" ht="12.75">
      <c r="A9" s="14">
        <f aca="true" t="shared" si="0" ref="A9:A41">A8+1</f>
        <v>2</v>
      </c>
      <c r="B9" s="150" t="s">
        <v>98</v>
      </c>
      <c r="C9" s="151" t="s">
        <v>102</v>
      </c>
      <c r="D9" s="152"/>
      <c r="E9" s="152"/>
      <c r="F9" s="153"/>
      <c r="G9" s="153"/>
      <c r="H9" s="153"/>
      <c r="I9" s="153"/>
      <c r="J9" s="153"/>
      <c r="K9" s="144"/>
      <c r="L9" s="79"/>
      <c r="M9" s="153"/>
      <c r="N9" s="153"/>
      <c r="O9" s="153"/>
      <c r="P9" s="16"/>
      <c r="Q9" s="16"/>
      <c r="R9" s="15"/>
      <c r="S9" s="153"/>
    </row>
    <row r="10" spans="1:19" ht="12.75">
      <c r="A10" s="14">
        <f t="shared" si="0"/>
        <v>3</v>
      </c>
      <c r="B10" s="76" t="s">
        <v>101</v>
      </c>
      <c r="C10" s="76" t="s">
        <v>56</v>
      </c>
      <c r="D10" s="59" t="s">
        <v>197</v>
      </c>
      <c r="E10" s="125"/>
      <c r="F10" s="16"/>
      <c r="G10" s="16"/>
      <c r="H10" s="16"/>
      <c r="I10" s="16"/>
      <c r="J10" s="16">
        <f>SUM(F10:I10)</f>
        <v>0</v>
      </c>
      <c r="K10" s="126"/>
      <c r="L10" s="51"/>
      <c r="M10" s="16"/>
      <c r="N10" s="16"/>
      <c r="O10" s="16"/>
      <c r="P10" s="16"/>
      <c r="Q10" s="17"/>
      <c r="R10" s="18"/>
      <c r="S10" s="16" t="s">
        <v>124</v>
      </c>
    </row>
    <row r="11" spans="1:19" ht="12.75">
      <c r="A11" s="14">
        <f t="shared" si="0"/>
        <v>4</v>
      </c>
      <c r="B11" s="58"/>
      <c r="C11" s="53"/>
      <c r="D11" s="20"/>
      <c r="E11" s="127" t="s">
        <v>198</v>
      </c>
      <c r="F11" s="37"/>
      <c r="G11" s="37"/>
      <c r="H11" s="38"/>
      <c r="I11" s="37"/>
      <c r="J11" s="22"/>
      <c r="K11" s="128"/>
      <c r="L11" s="21"/>
      <c r="M11" s="22"/>
      <c r="N11" s="22"/>
      <c r="O11" s="22"/>
      <c r="P11" s="22"/>
      <c r="Q11" s="24"/>
      <c r="R11" s="25"/>
      <c r="S11" s="22"/>
    </row>
    <row r="12" spans="1:19" ht="12.75">
      <c r="A12" s="14">
        <f t="shared" si="0"/>
        <v>5</v>
      </c>
      <c r="B12" s="58"/>
      <c r="C12" s="53"/>
      <c r="D12" s="20"/>
      <c r="E12" s="129" t="s">
        <v>13</v>
      </c>
      <c r="F12" s="37"/>
      <c r="G12" s="37"/>
      <c r="H12" s="38"/>
      <c r="I12" s="38"/>
      <c r="J12" s="38" t="s">
        <v>124</v>
      </c>
      <c r="K12" s="128"/>
      <c r="L12" s="21"/>
      <c r="M12" s="22"/>
      <c r="N12" s="22"/>
      <c r="O12" s="22"/>
      <c r="P12" s="22"/>
      <c r="Q12" s="24"/>
      <c r="R12" s="25"/>
      <c r="S12" s="38"/>
    </row>
    <row r="13" spans="1:19" ht="12.75">
      <c r="A13" s="14">
        <f t="shared" si="0"/>
        <v>6</v>
      </c>
      <c r="B13" s="58"/>
      <c r="C13" s="53"/>
      <c r="D13" s="20"/>
      <c r="E13" s="129" t="s">
        <v>196</v>
      </c>
      <c r="F13" s="37"/>
      <c r="G13" s="37"/>
      <c r="H13" s="38"/>
      <c r="I13" s="37"/>
      <c r="J13" s="38" t="s">
        <v>124</v>
      </c>
      <c r="K13" s="112"/>
      <c r="L13" s="36"/>
      <c r="M13" s="37"/>
      <c r="N13" s="37"/>
      <c r="O13" s="37"/>
      <c r="P13" s="37"/>
      <c r="Q13" s="24"/>
      <c r="R13" s="28"/>
      <c r="S13" s="38"/>
    </row>
    <row r="14" spans="1:19" ht="12.75" customHeight="1" hidden="1">
      <c r="A14" s="14" t="e">
        <f>#REF!+1</f>
        <v>#REF!</v>
      </c>
      <c r="B14" s="58"/>
      <c r="C14" s="53"/>
      <c r="D14" s="20" t="s">
        <v>17</v>
      </c>
      <c r="E14" s="127" t="s">
        <v>18</v>
      </c>
      <c r="F14" s="22">
        <v>1660</v>
      </c>
      <c r="G14" s="22">
        <v>580</v>
      </c>
      <c r="H14" s="23">
        <f>SUM(H15:H17)</f>
        <v>637</v>
      </c>
      <c r="I14" s="22"/>
      <c r="J14" s="22">
        <f aca="true" t="shared" si="1" ref="J14:J41">SUM(F14:I14)</f>
        <v>2877</v>
      </c>
      <c r="K14" s="128"/>
      <c r="L14" s="21"/>
      <c r="M14" s="22"/>
      <c r="N14" s="22"/>
      <c r="O14" s="22"/>
      <c r="P14" s="22"/>
      <c r="Q14" s="24"/>
      <c r="R14" s="25"/>
      <c r="S14" s="26"/>
    </row>
    <row r="15" spans="1:19" ht="12.75" customHeight="1" hidden="1">
      <c r="A15" s="14" t="e">
        <f t="shared" si="0"/>
        <v>#REF!</v>
      </c>
      <c r="B15" s="58"/>
      <c r="C15" s="53"/>
      <c r="D15" s="20"/>
      <c r="E15" s="129" t="s">
        <v>13</v>
      </c>
      <c r="F15" s="22"/>
      <c r="G15" s="22"/>
      <c r="H15" s="38">
        <f>636-36-113+1</f>
        <v>488</v>
      </c>
      <c r="I15" s="22"/>
      <c r="J15" s="37">
        <f t="shared" si="1"/>
        <v>488</v>
      </c>
      <c r="K15" s="128"/>
      <c r="L15" s="21"/>
      <c r="M15" s="22"/>
      <c r="N15" s="22"/>
      <c r="O15" s="22"/>
      <c r="P15" s="22"/>
      <c r="Q15" s="24"/>
      <c r="R15" s="25"/>
      <c r="S15" s="26"/>
    </row>
    <row r="16" spans="1:19" ht="12.75" customHeight="1" hidden="1">
      <c r="A16" s="14" t="e">
        <f t="shared" si="0"/>
        <v>#REF!</v>
      </c>
      <c r="B16" s="58"/>
      <c r="C16" s="53"/>
      <c r="D16" s="20"/>
      <c r="E16" s="129" t="s">
        <v>14</v>
      </c>
      <c r="F16" s="37"/>
      <c r="G16" s="37"/>
      <c r="H16" s="38">
        <v>36</v>
      </c>
      <c r="I16" s="37"/>
      <c r="J16" s="37">
        <f t="shared" si="1"/>
        <v>36</v>
      </c>
      <c r="K16" s="112"/>
      <c r="L16" s="36"/>
      <c r="M16" s="37"/>
      <c r="N16" s="37"/>
      <c r="O16" s="37"/>
      <c r="P16" s="37"/>
      <c r="Q16" s="24"/>
      <c r="R16" s="28"/>
      <c r="S16" s="26"/>
    </row>
    <row r="17" spans="1:19" ht="12.75" customHeight="1" hidden="1">
      <c r="A17" s="14" t="e">
        <f t="shared" si="0"/>
        <v>#REF!</v>
      </c>
      <c r="B17" s="58"/>
      <c r="C17" s="53"/>
      <c r="D17" s="20"/>
      <c r="E17" s="129" t="s">
        <v>15</v>
      </c>
      <c r="F17" s="37"/>
      <c r="G17" s="37"/>
      <c r="H17" s="38">
        <f>91+22</f>
        <v>113</v>
      </c>
      <c r="I17" s="37"/>
      <c r="J17" s="37">
        <f t="shared" si="1"/>
        <v>113</v>
      </c>
      <c r="K17" s="112"/>
      <c r="L17" s="36"/>
      <c r="M17" s="37"/>
      <c r="N17" s="37"/>
      <c r="O17" s="37"/>
      <c r="P17" s="37"/>
      <c r="Q17" s="24"/>
      <c r="R17" s="28"/>
      <c r="S17" s="26"/>
    </row>
    <row r="18" spans="1:19" ht="12.75" customHeight="1" hidden="1">
      <c r="A18" s="14" t="e">
        <f t="shared" si="0"/>
        <v>#REF!</v>
      </c>
      <c r="B18" s="58"/>
      <c r="C18" s="53"/>
      <c r="D18" s="20"/>
      <c r="E18" s="129" t="s">
        <v>16</v>
      </c>
      <c r="F18" s="37"/>
      <c r="G18" s="37"/>
      <c r="H18" s="38"/>
      <c r="I18" s="37"/>
      <c r="J18" s="37">
        <f t="shared" si="1"/>
        <v>0</v>
      </c>
      <c r="K18" s="112"/>
      <c r="L18" s="36"/>
      <c r="M18" s="37"/>
      <c r="N18" s="37"/>
      <c r="O18" s="37"/>
      <c r="P18" s="37"/>
      <c r="Q18" s="24"/>
      <c r="R18" s="28"/>
      <c r="S18" s="26"/>
    </row>
    <row r="19" spans="1:19" ht="12.75" customHeight="1" hidden="1">
      <c r="A19" s="14" t="e">
        <f t="shared" si="0"/>
        <v>#REF!</v>
      </c>
      <c r="B19" s="58"/>
      <c r="C19" s="53"/>
      <c r="D19" s="20" t="s">
        <v>19</v>
      </c>
      <c r="E19" s="127" t="s">
        <v>20</v>
      </c>
      <c r="F19" s="22">
        <v>2040</v>
      </c>
      <c r="G19" s="22">
        <v>710</v>
      </c>
      <c r="H19" s="23">
        <f>SUM(H20:H21)</f>
        <v>1195</v>
      </c>
      <c r="I19" s="22"/>
      <c r="J19" s="22">
        <f t="shared" si="1"/>
        <v>3945</v>
      </c>
      <c r="K19" s="128"/>
      <c r="L19" s="21"/>
      <c r="M19" s="22"/>
      <c r="N19" s="22"/>
      <c r="O19" s="22"/>
      <c r="P19" s="22"/>
      <c r="Q19" s="24"/>
      <c r="R19" s="25"/>
      <c r="S19" s="26"/>
    </row>
    <row r="20" spans="1:19" ht="12.75" customHeight="1" hidden="1">
      <c r="A20" s="14" t="e">
        <f t="shared" si="0"/>
        <v>#REF!</v>
      </c>
      <c r="B20" s="58"/>
      <c r="C20" s="53"/>
      <c r="D20" s="20"/>
      <c r="E20" s="129" t="s">
        <v>13</v>
      </c>
      <c r="F20" s="22"/>
      <c r="G20" s="22"/>
      <c r="H20" s="38">
        <f>1195-44</f>
        <v>1151</v>
      </c>
      <c r="I20" s="22"/>
      <c r="J20" s="37">
        <f t="shared" si="1"/>
        <v>1151</v>
      </c>
      <c r="K20" s="128"/>
      <c r="L20" s="21"/>
      <c r="M20" s="22"/>
      <c r="N20" s="22"/>
      <c r="O20" s="22"/>
      <c r="P20" s="22"/>
      <c r="Q20" s="24"/>
      <c r="R20" s="25"/>
      <c r="S20" s="26"/>
    </row>
    <row r="21" spans="1:19" ht="12.75" customHeight="1" hidden="1">
      <c r="A21" s="14" t="e">
        <f t="shared" si="0"/>
        <v>#REF!</v>
      </c>
      <c r="B21" s="58"/>
      <c r="C21" s="53"/>
      <c r="D21" s="20"/>
      <c r="E21" s="129" t="s">
        <v>14</v>
      </c>
      <c r="F21" s="37"/>
      <c r="G21" s="37"/>
      <c r="H21" s="38">
        <v>44</v>
      </c>
      <c r="I21" s="37"/>
      <c r="J21" s="37">
        <f t="shared" si="1"/>
        <v>44</v>
      </c>
      <c r="K21" s="112"/>
      <c r="L21" s="36"/>
      <c r="M21" s="37"/>
      <c r="N21" s="37"/>
      <c r="O21" s="37"/>
      <c r="P21" s="40"/>
      <c r="Q21" s="24"/>
      <c r="R21" s="28"/>
      <c r="S21" s="26"/>
    </row>
    <row r="22" spans="1:19" ht="12.75" customHeight="1" hidden="1">
      <c r="A22" s="14" t="e">
        <f t="shared" si="0"/>
        <v>#REF!</v>
      </c>
      <c r="B22" s="58"/>
      <c r="C22" s="53"/>
      <c r="D22" s="20"/>
      <c r="E22" s="129" t="s">
        <v>21</v>
      </c>
      <c r="F22" s="37"/>
      <c r="G22" s="37"/>
      <c r="H22" s="38"/>
      <c r="I22" s="37"/>
      <c r="J22" s="37">
        <f t="shared" si="1"/>
        <v>0</v>
      </c>
      <c r="K22" s="112"/>
      <c r="L22" s="36"/>
      <c r="M22" s="37"/>
      <c r="N22" s="37"/>
      <c r="O22" s="37"/>
      <c r="P22" s="40"/>
      <c r="Q22" s="24"/>
      <c r="R22" s="28"/>
      <c r="S22" s="26"/>
    </row>
    <row r="23" spans="1:19" ht="12.75" customHeight="1" hidden="1">
      <c r="A23" s="14" t="e">
        <f t="shared" si="0"/>
        <v>#REF!</v>
      </c>
      <c r="B23" s="58"/>
      <c r="C23" s="53"/>
      <c r="D23" s="20"/>
      <c r="E23" s="129" t="s">
        <v>16</v>
      </c>
      <c r="F23" s="37"/>
      <c r="G23" s="37"/>
      <c r="H23" s="38"/>
      <c r="I23" s="37"/>
      <c r="J23" s="37">
        <f t="shared" si="1"/>
        <v>0</v>
      </c>
      <c r="K23" s="112"/>
      <c r="L23" s="36"/>
      <c r="M23" s="37"/>
      <c r="N23" s="37"/>
      <c r="O23" s="37"/>
      <c r="P23" s="40"/>
      <c r="Q23" s="24"/>
      <c r="R23" s="28"/>
      <c r="S23" s="26"/>
    </row>
    <row r="24" spans="1:19" ht="12.75" customHeight="1" hidden="1">
      <c r="A24" s="14" t="e">
        <f t="shared" si="0"/>
        <v>#REF!</v>
      </c>
      <c r="B24" s="58"/>
      <c r="C24" s="53"/>
      <c r="D24" s="20"/>
      <c r="E24" s="129" t="s">
        <v>22</v>
      </c>
      <c r="F24" s="37"/>
      <c r="G24" s="37"/>
      <c r="H24" s="38"/>
      <c r="I24" s="37"/>
      <c r="J24" s="37">
        <f t="shared" si="1"/>
        <v>0</v>
      </c>
      <c r="K24" s="112"/>
      <c r="L24" s="36"/>
      <c r="M24" s="37"/>
      <c r="N24" s="37"/>
      <c r="O24" s="37"/>
      <c r="P24" s="40"/>
      <c r="Q24" s="24"/>
      <c r="R24" s="28"/>
      <c r="S24" s="26"/>
    </row>
    <row r="25" spans="1:19" ht="12.75" customHeight="1" hidden="1">
      <c r="A25" s="14" t="e">
        <f t="shared" si="0"/>
        <v>#REF!</v>
      </c>
      <c r="B25" s="58"/>
      <c r="C25" s="53"/>
      <c r="D25" s="20" t="s">
        <v>23</v>
      </c>
      <c r="E25" s="127" t="s">
        <v>24</v>
      </c>
      <c r="F25" s="22">
        <v>1520</v>
      </c>
      <c r="G25" s="22">
        <v>530</v>
      </c>
      <c r="H25" s="23">
        <f>SUM(H26:H27)</f>
        <v>767</v>
      </c>
      <c r="I25" s="22"/>
      <c r="J25" s="22">
        <f t="shared" si="1"/>
        <v>2817</v>
      </c>
      <c r="K25" s="128"/>
      <c r="L25" s="21"/>
      <c r="M25" s="22"/>
      <c r="N25" s="22"/>
      <c r="O25" s="22"/>
      <c r="P25" s="111"/>
      <c r="Q25" s="24"/>
      <c r="R25" s="25"/>
      <c r="S25" s="26"/>
    </row>
    <row r="26" spans="1:19" ht="12.75" customHeight="1" hidden="1">
      <c r="A26" s="14" t="e">
        <f t="shared" si="0"/>
        <v>#REF!</v>
      </c>
      <c r="B26" s="58"/>
      <c r="C26" s="53"/>
      <c r="D26" s="20"/>
      <c r="E26" s="129" t="s">
        <v>13</v>
      </c>
      <c r="F26" s="22"/>
      <c r="G26" s="22"/>
      <c r="H26" s="38">
        <f>766-36+1</f>
        <v>731</v>
      </c>
      <c r="I26" s="22"/>
      <c r="J26" s="37">
        <f t="shared" si="1"/>
        <v>731</v>
      </c>
      <c r="K26" s="128"/>
      <c r="L26" s="21"/>
      <c r="M26" s="22"/>
      <c r="N26" s="22"/>
      <c r="O26" s="22"/>
      <c r="P26" s="111"/>
      <c r="Q26" s="24"/>
      <c r="R26" s="25"/>
      <c r="S26" s="26"/>
    </row>
    <row r="27" spans="1:19" ht="12.75" customHeight="1" hidden="1">
      <c r="A27" s="14" t="e">
        <f t="shared" si="0"/>
        <v>#REF!</v>
      </c>
      <c r="B27" s="58"/>
      <c r="C27" s="53"/>
      <c r="D27" s="20"/>
      <c r="E27" s="129" t="s">
        <v>14</v>
      </c>
      <c r="F27" s="37"/>
      <c r="G27" s="37"/>
      <c r="H27" s="38">
        <v>36</v>
      </c>
      <c r="I27" s="37"/>
      <c r="J27" s="37">
        <f t="shared" si="1"/>
        <v>36</v>
      </c>
      <c r="K27" s="112"/>
      <c r="L27" s="36"/>
      <c r="M27" s="37"/>
      <c r="N27" s="37"/>
      <c r="O27" s="37"/>
      <c r="P27" s="40"/>
      <c r="Q27" s="27"/>
      <c r="R27" s="28"/>
      <c r="S27" s="26"/>
    </row>
    <row r="28" spans="1:19" ht="12.75" customHeight="1" hidden="1">
      <c r="A28" s="14" t="e">
        <f t="shared" si="0"/>
        <v>#REF!</v>
      </c>
      <c r="B28" s="58"/>
      <c r="C28" s="53"/>
      <c r="D28" s="20"/>
      <c r="E28" s="129" t="s">
        <v>16</v>
      </c>
      <c r="F28" s="37"/>
      <c r="G28" s="37"/>
      <c r="H28" s="38"/>
      <c r="I28" s="37"/>
      <c r="J28" s="37">
        <f t="shared" si="1"/>
        <v>0</v>
      </c>
      <c r="K28" s="112"/>
      <c r="L28" s="36"/>
      <c r="M28" s="37"/>
      <c r="N28" s="37"/>
      <c r="O28" s="37"/>
      <c r="P28" s="40"/>
      <c r="Q28" s="27"/>
      <c r="R28" s="28"/>
      <c r="S28" s="26"/>
    </row>
    <row r="29" spans="1:19" ht="12.75" customHeight="1" hidden="1">
      <c r="A29" s="14" t="e">
        <f t="shared" si="0"/>
        <v>#REF!</v>
      </c>
      <c r="B29" s="58"/>
      <c r="C29" s="53"/>
      <c r="D29" s="20" t="s">
        <v>25</v>
      </c>
      <c r="E29" s="127" t="s">
        <v>26</v>
      </c>
      <c r="F29" s="22">
        <v>2130</v>
      </c>
      <c r="G29" s="22">
        <v>750</v>
      </c>
      <c r="H29" s="23">
        <f>1005+H31</f>
        <v>1050</v>
      </c>
      <c r="I29" s="22"/>
      <c r="J29" s="22">
        <f t="shared" si="1"/>
        <v>3930</v>
      </c>
      <c r="K29" s="128"/>
      <c r="L29" s="21"/>
      <c r="M29" s="22"/>
      <c r="N29" s="22"/>
      <c r="O29" s="22"/>
      <c r="P29" s="111"/>
      <c r="Q29" s="27"/>
      <c r="R29" s="25"/>
      <c r="S29" s="26"/>
    </row>
    <row r="30" spans="1:19" ht="12.75" customHeight="1" hidden="1">
      <c r="A30" s="14" t="e">
        <f t="shared" si="0"/>
        <v>#REF!</v>
      </c>
      <c r="B30" s="58"/>
      <c r="C30" s="53"/>
      <c r="D30" s="20"/>
      <c r="E30" s="129" t="s">
        <v>13</v>
      </c>
      <c r="F30" s="22"/>
      <c r="G30" s="22"/>
      <c r="H30" s="38">
        <f>1050-45</f>
        <v>1005</v>
      </c>
      <c r="I30" s="22"/>
      <c r="J30" s="37">
        <f t="shared" si="1"/>
        <v>1005</v>
      </c>
      <c r="K30" s="128"/>
      <c r="L30" s="21"/>
      <c r="M30" s="22"/>
      <c r="N30" s="22"/>
      <c r="O30" s="22"/>
      <c r="P30" s="111"/>
      <c r="Q30" s="27"/>
      <c r="R30" s="25"/>
      <c r="S30" s="26"/>
    </row>
    <row r="31" spans="1:19" ht="12.75" customHeight="1" hidden="1">
      <c r="A31" s="14" t="e">
        <f t="shared" si="0"/>
        <v>#REF!</v>
      </c>
      <c r="B31" s="58"/>
      <c r="C31" s="53"/>
      <c r="D31" s="20"/>
      <c r="E31" s="129" t="s">
        <v>14</v>
      </c>
      <c r="F31" s="37"/>
      <c r="G31" s="37"/>
      <c r="H31" s="38">
        <v>45</v>
      </c>
      <c r="I31" s="37"/>
      <c r="J31" s="37">
        <f t="shared" si="1"/>
        <v>45</v>
      </c>
      <c r="K31" s="112"/>
      <c r="L31" s="36"/>
      <c r="M31" s="37"/>
      <c r="N31" s="37"/>
      <c r="O31" s="37"/>
      <c r="P31" s="40"/>
      <c r="Q31" s="27"/>
      <c r="R31" s="28"/>
      <c r="S31" s="26"/>
    </row>
    <row r="32" spans="1:19" ht="12.75" customHeight="1" hidden="1">
      <c r="A32" s="14" t="e">
        <f t="shared" si="0"/>
        <v>#REF!</v>
      </c>
      <c r="B32" s="58"/>
      <c r="C32" s="53"/>
      <c r="D32" s="20"/>
      <c r="E32" s="129" t="s">
        <v>16</v>
      </c>
      <c r="F32" s="37"/>
      <c r="G32" s="37"/>
      <c r="H32" s="38"/>
      <c r="I32" s="37"/>
      <c r="J32" s="37">
        <f t="shared" si="1"/>
        <v>0</v>
      </c>
      <c r="K32" s="112"/>
      <c r="L32" s="36"/>
      <c r="M32" s="37"/>
      <c r="N32" s="37"/>
      <c r="O32" s="37"/>
      <c r="P32" s="40"/>
      <c r="Q32" s="27"/>
      <c r="R32" s="28"/>
      <c r="S32" s="26"/>
    </row>
    <row r="33" spans="1:19" ht="12.75" customHeight="1" hidden="1">
      <c r="A33" s="14" t="e">
        <f t="shared" si="0"/>
        <v>#REF!</v>
      </c>
      <c r="B33" s="58"/>
      <c r="C33" s="53"/>
      <c r="D33" s="20" t="s">
        <v>27</v>
      </c>
      <c r="E33" s="127" t="s">
        <v>28</v>
      </c>
      <c r="F33" s="22">
        <v>2110</v>
      </c>
      <c r="G33" s="22">
        <v>740</v>
      </c>
      <c r="H33" s="23">
        <f>770+H35+1</f>
        <v>815</v>
      </c>
      <c r="I33" s="22"/>
      <c r="J33" s="22">
        <f t="shared" si="1"/>
        <v>3665</v>
      </c>
      <c r="K33" s="128"/>
      <c r="L33" s="21"/>
      <c r="M33" s="22"/>
      <c r="N33" s="22"/>
      <c r="O33" s="22"/>
      <c r="P33" s="111"/>
      <c r="Q33" s="27"/>
      <c r="R33" s="25"/>
      <c r="S33" s="26"/>
    </row>
    <row r="34" spans="1:19" ht="12.75" customHeight="1" hidden="1">
      <c r="A34" s="14" t="e">
        <f t="shared" si="0"/>
        <v>#REF!</v>
      </c>
      <c r="B34" s="58"/>
      <c r="C34" s="53"/>
      <c r="D34" s="20"/>
      <c r="E34" s="129" t="s">
        <v>13</v>
      </c>
      <c r="F34" s="22"/>
      <c r="G34" s="22"/>
      <c r="H34" s="38">
        <f>815-44</f>
        <v>771</v>
      </c>
      <c r="I34" s="22"/>
      <c r="J34" s="37">
        <f t="shared" si="1"/>
        <v>771</v>
      </c>
      <c r="K34" s="128"/>
      <c r="L34" s="21"/>
      <c r="M34" s="22"/>
      <c r="N34" s="22"/>
      <c r="O34" s="22"/>
      <c r="P34" s="111"/>
      <c r="Q34" s="27"/>
      <c r="R34" s="25"/>
      <c r="S34" s="26"/>
    </row>
    <row r="35" spans="1:19" ht="12.75" customHeight="1" hidden="1">
      <c r="A35" s="14" t="e">
        <f t="shared" si="0"/>
        <v>#REF!</v>
      </c>
      <c r="B35" s="58"/>
      <c r="C35" s="53"/>
      <c r="D35" s="20"/>
      <c r="E35" s="129" t="s">
        <v>14</v>
      </c>
      <c r="F35" s="37"/>
      <c r="G35" s="37"/>
      <c r="H35" s="38">
        <v>44</v>
      </c>
      <c r="I35" s="37"/>
      <c r="J35" s="37">
        <f t="shared" si="1"/>
        <v>44</v>
      </c>
      <c r="K35" s="112"/>
      <c r="L35" s="36"/>
      <c r="M35" s="37"/>
      <c r="N35" s="37"/>
      <c r="O35" s="37"/>
      <c r="P35" s="40"/>
      <c r="Q35" s="27"/>
      <c r="R35" s="28"/>
      <c r="S35" s="26"/>
    </row>
    <row r="36" spans="1:19" ht="12.75" customHeight="1" hidden="1">
      <c r="A36" s="14" t="e">
        <f t="shared" si="0"/>
        <v>#REF!</v>
      </c>
      <c r="B36" s="58"/>
      <c r="C36" s="53"/>
      <c r="D36" s="20"/>
      <c r="E36" s="129" t="s">
        <v>16</v>
      </c>
      <c r="F36" s="37"/>
      <c r="G36" s="37"/>
      <c r="H36" s="38"/>
      <c r="I36" s="37"/>
      <c r="J36" s="37">
        <f t="shared" si="1"/>
        <v>0</v>
      </c>
      <c r="K36" s="112"/>
      <c r="L36" s="36"/>
      <c r="M36" s="37"/>
      <c r="N36" s="37"/>
      <c r="O36" s="37"/>
      <c r="P36" s="40"/>
      <c r="Q36" s="27"/>
      <c r="R36" s="28"/>
      <c r="S36" s="26"/>
    </row>
    <row r="37" spans="1:19" ht="12.75" customHeight="1" hidden="1">
      <c r="A37" s="14" t="e">
        <f t="shared" si="0"/>
        <v>#REF!</v>
      </c>
      <c r="B37" s="58"/>
      <c r="C37" s="53"/>
      <c r="D37" s="20"/>
      <c r="E37" s="129" t="s">
        <v>22</v>
      </c>
      <c r="F37" s="37"/>
      <c r="G37" s="37"/>
      <c r="H37" s="38"/>
      <c r="I37" s="37"/>
      <c r="J37" s="37">
        <f t="shared" si="1"/>
        <v>0</v>
      </c>
      <c r="K37" s="112"/>
      <c r="L37" s="36"/>
      <c r="M37" s="37"/>
      <c r="N37" s="37"/>
      <c r="O37" s="37"/>
      <c r="P37" s="40"/>
      <c r="Q37" s="27"/>
      <c r="R37" s="28"/>
      <c r="S37" s="26"/>
    </row>
    <row r="38" spans="1:19" ht="12.75" customHeight="1" hidden="1">
      <c r="A38" s="14" t="e">
        <f t="shared" si="0"/>
        <v>#REF!</v>
      </c>
      <c r="B38" s="58"/>
      <c r="C38" s="53"/>
      <c r="D38" s="20" t="s">
        <v>29</v>
      </c>
      <c r="E38" s="127" t="s">
        <v>30</v>
      </c>
      <c r="F38" s="22">
        <v>2460</v>
      </c>
      <c r="G38" s="22">
        <v>860</v>
      </c>
      <c r="H38" s="23">
        <f>SUM(H39:H40)</f>
        <v>1535</v>
      </c>
      <c r="I38" s="22"/>
      <c r="J38" s="22">
        <f t="shared" si="1"/>
        <v>4855</v>
      </c>
      <c r="K38" s="128"/>
      <c r="L38" s="21"/>
      <c r="M38" s="22"/>
      <c r="N38" s="22"/>
      <c r="O38" s="22"/>
      <c r="P38" s="111"/>
      <c r="Q38" s="27"/>
      <c r="R38" s="25"/>
      <c r="S38" s="26"/>
    </row>
    <row r="39" spans="1:19" ht="12.75" customHeight="1" hidden="1">
      <c r="A39" s="14" t="e">
        <f t="shared" si="0"/>
        <v>#REF!</v>
      </c>
      <c r="B39" s="58"/>
      <c r="C39" s="53"/>
      <c r="D39" s="20"/>
      <c r="E39" s="129" t="s">
        <v>13</v>
      </c>
      <c r="F39" s="22"/>
      <c r="G39" s="22"/>
      <c r="H39" s="38">
        <f>1534-53+1</f>
        <v>1482</v>
      </c>
      <c r="I39" s="22"/>
      <c r="J39" s="37">
        <f t="shared" si="1"/>
        <v>1482</v>
      </c>
      <c r="K39" s="128"/>
      <c r="L39" s="21"/>
      <c r="M39" s="22"/>
      <c r="N39" s="22"/>
      <c r="O39" s="22"/>
      <c r="P39" s="111"/>
      <c r="Q39" s="27"/>
      <c r="R39" s="25"/>
      <c r="S39" s="26"/>
    </row>
    <row r="40" spans="1:19" ht="12.75" customHeight="1" hidden="1">
      <c r="A40" s="14" t="e">
        <f t="shared" si="0"/>
        <v>#REF!</v>
      </c>
      <c r="B40" s="58"/>
      <c r="C40" s="53"/>
      <c r="D40" s="20"/>
      <c r="E40" s="129" t="s">
        <v>14</v>
      </c>
      <c r="F40" s="37"/>
      <c r="G40" s="37"/>
      <c r="H40" s="38">
        <v>53</v>
      </c>
      <c r="I40" s="37"/>
      <c r="J40" s="37">
        <f t="shared" si="1"/>
        <v>53</v>
      </c>
      <c r="K40" s="112"/>
      <c r="L40" s="36"/>
      <c r="M40" s="37"/>
      <c r="N40" s="37"/>
      <c r="O40" s="37"/>
      <c r="P40" s="37"/>
      <c r="Q40" s="27"/>
      <c r="R40" s="28"/>
      <c r="S40" s="26"/>
    </row>
    <row r="41" spans="1:19" ht="13.5" customHeight="1" hidden="1" thickBot="1">
      <c r="A41" s="14" t="e">
        <f t="shared" si="0"/>
        <v>#REF!</v>
      </c>
      <c r="B41" s="58"/>
      <c r="C41" s="53"/>
      <c r="D41" s="20"/>
      <c r="E41" s="129" t="s">
        <v>16</v>
      </c>
      <c r="F41" s="37"/>
      <c r="G41" s="37"/>
      <c r="H41" s="38"/>
      <c r="I41" s="37"/>
      <c r="J41" s="37">
        <f t="shared" si="1"/>
        <v>0</v>
      </c>
      <c r="K41" s="112"/>
      <c r="L41" s="36"/>
      <c r="M41" s="37"/>
      <c r="N41" s="37"/>
      <c r="O41" s="37"/>
      <c r="P41" s="37"/>
      <c r="Q41" s="27"/>
      <c r="R41" s="28"/>
      <c r="S41" s="30"/>
    </row>
    <row r="42" spans="1:19" s="32" customFormat="1" ht="12.75" customHeight="1" hidden="1">
      <c r="A42" s="14"/>
      <c r="B42" s="58"/>
      <c r="C42" s="53"/>
      <c r="D42" s="20"/>
      <c r="E42" s="129"/>
      <c r="F42" s="37"/>
      <c r="G42" s="37"/>
      <c r="H42" s="38"/>
      <c r="I42" s="37"/>
      <c r="J42" s="37"/>
      <c r="K42" s="112"/>
      <c r="L42" s="39"/>
      <c r="M42" s="37"/>
      <c r="N42" s="37"/>
      <c r="O42" s="37"/>
      <c r="P42" s="37"/>
      <c r="Q42" s="27"/>
      <c r="R42" s="28"/>
      <c r="S42" s="35"/>
    </row>
    <row r="43" spans="1:19" s="32" customFormat="1" ht="12.75" customHeight="1" hidden="1">
      <c r="A43" s="14"/>
      <c r="B43" s="58"/>
      <c r="C43" s="53"/>
      <c r="D43" s="20"/>
      <c r="E43" s="129"/>
      <c r="F43" s="37"/>
      <c r="G43" s="37"/>
      <c r="H43" s="38"/>
      <c r="I43" s="37"/>
      <c r="J43" s="37"/>
      <c r="K43" s="112"/>
      <c r="L43" s="39"/>
      <c r="M43" s="37"/>
      <c r="N43" s="37"/>
      <c r="O43" s="37"/>
      <c r="P43" s="37"/>
      <c r="Q43" s="27"/>
      <c r="R43" s="28"/>
      <c r="S43" s="35"/>
    </row>
    <row r="44" spans="1:19" s="32" customFormat="1" ht="12.75" customHeight="1" hidden="1">
      <c r="A44" s="14"/>
      <c r="B44" s="58"/>
      <c r="C44" s="53"/>
      <c r="D44" s="20"/>
      <c r="E44" s="129"/>
      <c r="F44" s="37"/>
      <c r="G44" s="37"/>
      <c r="H44" s="38"/>
      <c r="I44" s="37"/>
      <c r="J44" s="37"/>
      <c r="K44" s="112"/>
      <c r="L44" s="39"/>
      <c r="M44" s="37"/>
      <c r="N44" s="37"/>
      <c r="O44" s="37"/>
      <c r="P44" s="37"/>
      <c r="Q44" s="27"/>
      <c r="R44" s="28"/>
      <c r="S44" s="35"/>
    </row>
    <row r="45" spans="1:19" s="32" customFormat="1" ht="12.75" customHeight="1" hidden="1">
      <c r="A45" s="14"/>
      <c r="B45" s="58"/>
      <c r="C45" s="53"/>
      <c r="D45" s="20"/>
      <c r="E45" s="129"/>
      <c r="F45" s="37"/>
      <c r="G45" s="37"/>
      <c r="H45" s="38"/>
      <c r="I45" s="37"/>
      <c r="J45" s="37"/>
      <c r="K45" s="112"/>
      <c r="L45" s="39"/>
      <c r="M45" s="37"/>
      <c r="N45" s="37"/>
      <c r="O45" s="37"/>
      <c r="P45" s="37"/>
      <c r="Q45" s="27"/>
      <c r="R45" s="28"/>
      <c r="S45" s="35"/>
    </row>
    <row r="46" spans="1:19" ht="18.75" customHeight="1" hidden="1">
      <c r="A46" s="14"/>
      <c r="B46" s="131" t="s">
        <v>0</v>
      </c>
      <c r="C46" s="53"/>
      <c r="D46" s="20"/>
      <c r="E46" s="129"/>
      <c r="F46" s="37"/>
      <c r="G46" s="37"/>
      <c r="H46" s="38"/>
      <c r="I46" s="37"/>
      <c r="J46" s="44"/>
      <c r="K46" s="113"/>
      <c r="L46" s="39"/>
      <c r="M46" s="37"/>
      <c r="N46" s="37"/>
      <c r="O46" s="44"/>
      <c r="P46" s="44"/>
      <c r="Q46" s="45"/>
      <c r="R46" s="33"/>
      <c r="S46" s="283"/>
    </row>
    <row r="47" spans="1:19" ht="6" customHeight="1" hidden="1" thickBot="1">
      <c r="A47" s="14"/>
      <c r="B47" s="58"/>
      <c r="C47" s="53"/>
      <c r="D47" s="20"/>
      <c r="E47" s="129"/>
      <c r="F47" s="37"/>
      <c r="G47" s="37"/>
      <c r="H47" s="38"/>
      <c r="I47" s="37"/>
      <c r="J47" s="44"/>
      <c r="K47" s="113"/>
      <c r="L47" s="39"/>
      <c r="M47" s="37"/>
      <c r="N47" s="37"/>
      <c r="O47" s="44"/>
      <c r="P47" s="44"/>
      <c r="Q47" s="45"/>
      <c r="R47" s="33"/>
      <c r="S47" s="283"/>
    </row>
    <row r="48" spans="1:19" ht="13.5" customHeight="1" hidden="1" thickBot="1">
      <c r="A48" s="489" t="s">
        <v>1</v>
      </c>
      <c r="B48" s="490"/>
      <c r="C48" s="490"/>
      <c r="D48" s="490"/>
      <c r="E48" s="490"/>
      <c r="F48" s="490"/>
      <c r="G48" s="490"/>
      <c r="H48" s="490"/>
      <c r="I48" s="490"/>
      <c r="J48" s="490"/>
      <c r="K48" s="491"/>
      <c r="L48" s="114"/>
      <c r="M48" s="115"/>
      <c r="N48" s="115"/>
      <c r="O48" s="115"/>
      <c r="P48" s="115"/>
      <c r="Q48" s="116"/>
      <c r="R48" s="9"/>
      <c r="S48" s="468"/>
    </row>
    <row r="49" spans="1:19" ht="18.75" customHeight="1" hidden="1">
      <c r="A49" s="132"/>
      <c r="B49" s="133"/>
      <c r="C49" s="134"/>
      <c r="D49" s="135"/>
      <c r="E49" s="136"/>
      <c r="F49" s="496" t="s">
        <v>2</v>
      </c>
      <c r="G49" s="497"/>
      <c r="H49" s="497"/>
      <c r="I49" s="497"/>
      <c r="J49" s="498"/>
      <c r="K49" s="137"/>
      <c r="L49" s="499"/>
      <c r="M49" s="497"/>
      <c r="N49" s="497"/>
      <c r="O49" s="497"/>
      <c r="P49" s="497"/>
      <c r="Q49" s="500"/>
      <c r="R49" s="10"/>
      <c r="S49" s="494"/>
    </row>
    <row r="50" spans="1:19" ht="12.75" customHeight="1" hidden="1">
      <c r="A50" s="132"/>
      <c r="B50" s="138" t="s">
        <v>4</v>
      </c>
      <c r="C50" s="135" t="s">
        <v>5</v>
      </c>
      <c r="D50" s="501" t="s">
        <v>6</v>
      </c>
      <c r="E50" s="502"/>
      <c r="F50" s="502"/>
      <c r="G50" s="502"/>
      <c r="H50" s="502"/>
      <c r="I50" s="502"/>
      <c r="J50" s="503"/>
      <c r="K50" s="139"/>
      <c r="L50" s="504"/>
      <c r="M50" s="502"/>
      <c r="N50" s="502"/>
      <c r="O50" s="502"/>
      <c r="P50" s="502"/>
      <c r="Q50" s="505"/>
      <c r="R50" s="11"/>
      <c r="S50" s="494"/>
    </row>
    <row r="51" spans="1:19" ht="12.75" customHeight="1" hidden="1">
      <c r="A51" s="132"/>
      <c r="B51" s="138" t="s">
        <v>7</v>
      </c>
      <c r="C51" s="135" t="s">
        <v>8</v>
      </c>
      <c r="D51" s="135"/>
      <c r="E51" s="136" t="s">
        <v>9</v>
      </c>
      <c r="F51" s="437">
        <v>610</v>
      </c>
      <c r="G51" s="437">
        <v>620</v>
      </c>
      <c r="H51" s="437">
        <v>630</v>
      </c>
      <c r="I51" s="437">
        <v>640</v>
      </c>
      <c r="J51" s="437" t="s">
        <v>10</v>
      </c>
      <c r="K51" s="140"/>
      <c r="L51" s="456"/>
      <c r="M51" s="437"/>
      <c r="N51" s="437"/>
      <c r="O51" s="437"/>
      <c r="P51" s="437"/>
      <c r="Q51" s="492"/>
      <c r="R51" s="12"/>
      <c r="S51" s="494"/>
    </row>
    <row r="52" spans="1:19" ht="13.5" customHeight="1" hidden="1" thickBot="1">
      <c r="A52" s="132"/>
      <c r="B52" s="138"/>
      <c r="C52" s="135"/>
      <c r="D52" s="135"/>
      <c r="E52" s="136"/>
      <c r="F52" s="438"/>
      <c r="G52" s="438"/>
      <c r="H52" s="438"/>
      <c r="I52" s="438"/>
      <c r="J52" s="438"/>
      <c r="K52" s="140"/>
      <c r="L52" s="506"/>
      <c r="M52" s="438"/>
      <c r="N52" s="438"/>
      <c r="O52" s="438"/>
      <c r="P52" s="438"/>
      <c r="Q52" s="493"/>
      <c r="R52" s="12"/>
      <c r="S52" s="495"/>
    </row>
    <row r="53" spans="1:19" ht="12.75" customHeight="1" hidden="1">
      <c r="A53" s="14" t="e">
        <f>A41+1</f>
        <v>#REF!</v>
      </c>
      <c r="B53" s="58"/>
      <c r="C53" s="53"/>
      <c r="D53" s="20" t="s">
        <v>31</v>
      </c>
      <c r="E53" s="127" t="s">
        <v>32</v>
      </c>
      <c r="F53" s="22">
        <v>3075</v>
      </c>
      <c r="G53" s="22">
        <v>1075</v>
      </c>
      <c r="H53" s="23">
        <f>SUM(H54:H55)</f>
        <v>1554</v>
      </c>
      <c r="I53" s="22"/>
      <c r="J53" s="22">
        <f aca="true" t="shared" si="2" ref="J53:J86">SUM(F53:I53)</f>
        <v>5704</v>
      </c>
      <c r="K53" s="128"/>
      <c r="L53" s="21"/>
      <c r="M53" s="22"/>
      <c r="N53" s="22"/>
      <c r="O53" s="22"/>
      <c r="P53" s="22"/>
      <c r="Q53" s="24"/>
      <c r="R53" s="25"/>
      <c r="S53" s="35"/>
    </row>
    <row r="54" spans="1:19" ht="12.75" customHeight="1" hidden="1">
      <c r="A54" s="14" t="e">
        <f aca="true" t="shared" si="3" ref="A54:A86">A53+1</f>
        <v>#REF!</v>
      </c>
      <c r="B54" s="58"/>
      <c r="C54" s="53"/>
      <c r="D54" s="20"/>
      <c r="E54" s="129" t="s">
        <v>13</v>
      </c>
      <c r="F54" s="22"/>
      <c r="G54" s="22"/>
      <c r="H54" s="38">
        <f>1554-68</f>
        <v>1486</v>
      </c>
      <c r="I54" s="22"/>
      <c r="J54" s="37">
        <f t="shared" si="2"/>
        <v>1486</v>
      </c>
      <c r="K54" s="128"/>
      <c r="L54" s="21"/>
      <c r="M54" s="22"/>
      <c r="N54" s="22"/>
      <c r="O54" s="22"/>
      <c r="P54" s="22"/>
      <c r="Q54" s="27"/>
      <c r="R54" s="25"/>
      <c r="S54" s="26"/>
    </row>
    <row r="55" spans="1:19" ht="12.75" customHeight="1" hidden="1">
      <c r="A55" s="14" t="e">
        <f t="shared" si="3"/>
        <v>#REF!</v>
      </c>
      <c r="B55" s="58"/>
      <c r="C55" s="53"/>
      <c r="D55" s="20"/>
      <c r="E55" s="129" t="s">
        <v>14</v>
      </c>
      <c r="F55" s="37"/>
      <c r="G55" s="37"/>
      <c r="H55" s="38">
        <v>68</v>
      </c>
      <c r="I55" s="37"/>
      <c r="J55" s="37">
        <f t="shared" si="2"/>
        <v>68</v>
      </c>
      <c r="K55" s="112"/>
      <c r="L55" s="36"/>
      <c r="M55" s="37"/>
      <c r="N55" s="37"/>
      <c r="O55" s="37"/>
      <c r="P55" s="37"/>
      <c r="Q55" s="27"/>
      <c r="R55" s="28"/>
      <c r="S55" s="26"/>
    </row>
    <row r="56" spans="1:19" ht="12.75" customHeight="1" hidden="1">
      <c r="A56" s="14" t="e">
        <f t="shared" si="3"/>
        <v>#REF!</v>
      </c>
      <c r="B56" s="58"/>
      <c r="C56" s="53"/>
      <c r="D56" s="20"/>
      <c r="E56" s="129" t="s">
        <v>21</v>
      </c>
      <c r="F56" s="37"/>
      <c r="G56" s="37"/>
      <c r="H56" s="38"/>
      <c r="I56" s="37"/>
      <c r="J56" s="37">
        <f t="shared" si="2"/>
        <v>0</v>
      </c>
      <c r="K56" s="112"/>
      <c r="L56" s="36"/>
      <c r="M56" s="37"/>
      <c r="N56" s="37"/>
      <c r="O56" s="37"/>
      <c r="P56" s="37"/>
      <c r="Q56" s="27"/>
      <c r="R56" s="28"/>
      <c r="S56" s="26"/>
    </row>
    <row r="57" spans="1:19" ht="12.75" customHeight="1" hidden="1">
      <c r="A57" s="14" t="e">
        <f t="shared" si="3"/>
        <v>#REF!</v>
      </c>
      <c r="B57" s="58"/>
      <c r="C57" s="53"/>
      <c r="D57" s="20"/>
      <c r="E57" s="129" t="s">
        <v>16</v>
      </c>
      <c r="F57" s="37"/>
      <c r="G57" s="37"/>
      <c r="H57" s="38"/>
      <c r="I57" s="37"/>
      <c r="J57" s="37">
        <f t="shared" si="2"/>
        <v>0</v>
      </c>
      <c r="K57" s="112"/>
      <c r="L57" s="36"/>
      <c r="M57" s="37"/>
      <c r="N57" s="37"/>
      <c r="O57" s="37"/>
      <c r="P57" s="37"/>
      <c r="Q57" s="27"/>
      <c r="R57" s="28"/>
      <c r="S57" s="26"/>
    </row>
    <row r="58" spans="1:19" ht="12.75" customHeight="1" hidden="1">
      <c r="A58" s="14" t="e">
        <f t="shared" si="3"/>
        <v>#REF!</v>
      </c>
      <c r="B58" s="58"/>
      <c r="C58" s="53"/>
      <c r="D58" s="20"/>
      <c r="E58" s="129" t="s">
        <v>22</v>
      </c>
      <c r="F58" s="37"/>
      <c r="G58" s="37"/>
      <c r="H58" s="38"/>
      <c r="I58" s="37"/>
      <c r="J58" s="37">
        <f t="shared" si="2"/>
        <v>0</v>
      </c>
      <c r="K58" s="112"/>
      <c r="L58" s="36"/>
      <c r="M58" s="37"/>
      <c r="N58" s="37"/>
      <c r="O58" s="37"/>
      <c r="P58" s="40"/>
      <c r="Q58" s="27"/>
      <c r="R58" s="28"/>
      <c r="S58" s="41"/>
    </row>
    <row r="59" spans="1:19" ht="12.75" customHeight="1" hidden="1">
      <c r="A59" s="14" t="e">
        <f t="shared" si="3"/>
        <v>#REF!</v>
      </c>
      <c r="B59" s="58"/>
      <c r="C59" s="53"/>
      <c r="D59" s="20" t="s">
        <v>33</v>
      </c>
      <c r="E59" s="127" t="s">
        <v>34</v>
      </c>
      <c r="F59" s="22">
        <v>2650</v>
      </c>
      <c r="G59" s="22">
        <v>940</v>
      </c>
      <c r="H59" s="23">
        <f>SUM(H60:H61)</f>
        <v>1765</v>
      </c>
      <c r="I59" s="22"/>
      <c r="J59" s="22">
        <f t="shared" si="2"/>
        <v>5355</v>
      </c>
      <c r="K59" s="128"/>
      <c r="L59" s="21"/>
      <c r="M59" s="22"/>
      <c r="N59" s="22"/>
      <c r="O59" s="22"/>
      <c r="P59" s="22"/>
      <c r="Q59" s="24"/>
      <c r="R59" s="25"/>
      <c r="S59" s="42"/>
    </row>
    <row r="60" spans="1:19" ht="12.75" customHeight="1" hidden="1">
      <c r="A60" s="14" t="e">
        <f t="shared" si="3"/>
        <v>#REF!</v>
      </c>
      <c r="B60" s="58"/>
      <c r="C60" s="53"/>
      <c r="D60" s="20"/>
      <c r="E60" s="129" t="s">
        <v>13</v>
      </c>
      <c r="F60" s="22"/>
      <c r="G60" s="22"/>
      <c r="H60" s="38">
        <f>1765-60</f>
        <v>1705</v>
      </c>
      <c r="I60" s="22"/>
      <c r="J60" s="37">
        <f t="shared" si="2"/>
        <v>1705</v>
      </c>
      <c r="K60" s="128"/>
      <c r="L60" s="21"/>
      <c r="M60" s="22"/>
      <c r="N60" s="22"/>
      <c r="O60" s="22"/>
      <c r="P60" s="22"/>
      <c r="Q60" s="24"/>
      <c r="R60" s="25"/>
      <c r="S60" s="42"/>
    </row>
    <row r="61" spans="1:19" ht="12.75" customHeight="1" hidden="1">
      <c r="A61" s="14" t="e">
        <f t="shared" si="3"/>
        <v>#REF!</v>
      </c>
      <c r="B61" s="58"/>
      <c r="C61" s="53"/>
      <c r="D61" s="20"/>
      <c r="E61" s="129" t="s">
        <v>14</v>
      </c>
      <c r="F61" s="37"/>
      <c r="G61" s="37"/>
      <c r="H61" s="38">
        <v>60</v>
      </c>
      <c r="I61" s="37"/>
      <c r="J61" s="37">
        <f t="shared" si="2"/>
        <v>60</v>
      </c>
      <c r="K61" s="112"/>
      <c r="L61" s="36"/>
      <c r="M61" s="37"/>
      <c r="N61" s="37"/>
      <c r="O61" s="37"/>
      <c r="P61" s="37"/>
      <c r="Q61" s="27"/>
      <c r="R61" s="28"/>
      <c r="S61" s="42"/>
    </row>
    <row r="62" spans="1:19" ht="12.75" customHeight="1" hidden="1">
      <c r="A62" s="14" t="e">
        <f t="shared" si="3"/>
        <v>#REF!</v>
      </c>
      <c r="B62" s="58"/>
      <c r="C62" s="53"/>
      <c r="D62" s="20"/>
      <c r="E62" s="129" t="s">
        <v>35</v>
      </c>
      <c r="F62" s="37"/>
      <c r="G62" s="37"/>
      <c r="H62" s="38"/>
      <c r="I62" s="37"/>
      <c r="J62" s="37">
        <f t="shared" si="2"/>
        <v>0</v>
      </c>
      <c r="K62" s="112"/>
      <c r="L62" s="36"/>
      <c r="M62" s="37"/>
      <c r="N62" s="37"/>
      <c r="O62" s="37"/>
      <c r="P62" s="37"/>
      <c r="Q62" s="27"/>
      <c r="R62" s="28"/>
      <c r="S62" s="42"/>
    </row>
    <row r="63" spans="1:19" ht="12.75" customHeight="1" hidden="1">
      <c r="A63" s="14" t="e">
        <f t="shared" si="3"/>
        <v>#REF!</v>
      </c>
      <c r="B63" s="58"/>
      <c r="C63" s="53"/>
      <c r="D63" s="20"/>
      <c r="E63" s="129" t="s">
        <v>16</v>
      </c>
      <c r="F63" s="37"/>
      <c r="G63" s="37"/>
      <c r="H63" s="38"/>
      <c r="I63" s="37"/>
      <c r="J63" s="37">
        <f t="shared" si="2"/>
        <v>0</v>
      </c>
      <c r="K63" s="112"/>
      <c r="L63" s="36"/>
      <c r="M63" s="37"/>
      <c r="N63" s="37"/>
      <c r="O63" s="37"/>
      <c r="P63" s="37"/>
      <c r="Q63" s="27"/>
      <c r="R63" s="28"/>
      <c r="S63" s="42"/>
    </row>
    <row r="64" spans="1:19" ht="12.75" customHeight="1" hidden="1">
      <c r="A64" s="14" t="e">
        <f t="shared" si="3"/>
        <v>#REF!</v>
      </c>
      <c r="B64" s="58"/>
      <c r="C64" s="53"/>
      <c r="D64" s="20" t="s">
        <v>36</v>
      </c>
      <c r="E64" s="127" t="s">
        <v>37</v>
      </c>
      <c r="F64" s="22">
        <v>1380</v>
      </c>
      <c r="G64" s="22">
        <v>490</v>
      </c>
      <c r="H64" s="23">
        <f>SUM(H65:H67)</f>
        <v>950</v>
      </c>
      <c r="I64" s="22"/>
      <c r="J64" s="22">
        <f t="shared" si="2"/>
        <v>2820</v>
      </c>
      <c r="K64" s="128"/>
      <c r="L64" s="21"/>
      <c r="M64" s="22"/>
      <c r="N64" s="22"/>
      <c r="O64" s="22"/>
      <c r="P64" s="22"/>
      <c r="Q64" s="24"/>
      <c r="R64" s="25"/>
      <c r="S64" s="42"/>
    </row>
    <row r="65" spans="1:19" ht="12.75" customHeight="1" hidden="1">
      <c r="A65" s="14" t="e">
        <f t="shared" si="3"/>
        <v>#REF!</v>
      </c>
      <c r="B65" s="58"/>
      <c r="C65" s="53"/>
      <c r="D65" s="20"/>
      <c r="E65" s="129" t="s">
        <v>13</v>
      </c>
      <c r="F65" s="22"/>
      <c r="G65" s="22"/>
      <c r="H65" s="38">
        <f>950-30-128</f>
        <v>792</v>
      </c>
      <c r="I65" s="22"/>
      <c r="J65" s="37">
        <f t="shared" si="2"/>
        <v>792</v>
      </c>
      <c r="K65" s="128"/>
      <c r="L65" s="21"/>
      <c r="M65" s="22"/>
      <c r="N65" s="22"/>
      <c r="O65" s="22"/>
      <c r="P65" s="22"/>
      <c r="Q65" s="24"/>
      <c r="R65" s="25"/>
      <c r="S65" s="42"/>
    </row>
    <row r="66" spans="1:19" ht="12.75" customHeight="1" hidden="1">
      <c r="A66" s="14" t="e">
        <f t="shared" si="3"/>
        <v>#REF!</v>
      </c>
      <c r="B66" s="58"/>
      <c r="C66" s="53"/>
      <c r="D66" s="20"/>
      <c r="E66" s="129" t="s">
        <v>14</v>
      </c>
      <c r="F66" s="37"/>
      <c r="G66" s="37"/>
      <c r="H66" s="38">
        <v>30</v>
      </c>
      <c r="I66" s="37"/>
      <c r="J66" s="37">
        <f t="shared" si="2"/>
        <v>30</v>
      </c>
      <c r="K66" s="112"/>
      <c r="L66" s="36"/>
      <c r="M66" s="37"/>
      <c r="N66" s="37"/>
      <c r="O66" s="37"/>
      <c r="P66" s="37"/>
      <c r="Q66" s="24"/>
      <c r="R66" s="28"/>
      <c r="S66" s="26"/>
    </row>
    <row r="67" spans="1:19" ht="12.75" customHeight="1" hidden="1">
      <c r="A67" s="14" t="e">
        <f t="shared" si="3"/>
        <v>#REF!</v>
      </c>
      <c r="B67" s="58"/>
      <c r="C67" s="53"/>
      <c r="D67" s="20"/>
      <c r="E67" s="129" t="s">
        <v>15</v>
      </c>
      <c r="F67" s="37"/>
      <c r="G67" s="37"/>
      <c r="H67" s="38">
        <v>128</v>
      </c>
      <c r="I67" s="37"/>
      <c r="J67" s="37">
        <f t="shared" si="2"/>
        <v>128</v>
      </c>
      <c r="K67" s="112"/>
      <c r="L67" s="36"/>
      <c r="M67" s="37"/>
      <c r="N67" s="37"/>
      <c r="O67" s="37"/>
      <c r="P67" s="37"/>
      <c r="Q67" s="27"/>
      <c r="R67" s="28"/>
      <c r="S67" s="26"/>
    </row>
    <row r="68" spans="1:19" ht="12.75" customHeight="1" hidden="1">
      <c r="A68" s="14" t="e">
        <f t="shared" si="3"/>
        <v>#REF!</v>
      </c>
      <c r="B68" s="58"/>
      <c r="C68" s="53"/>
      <c r="D68" s="20"/>
      <c r="E68" s="129" t="s">
        <v>21</v>
      </c>
      <c r="F68" s="37"/>
      <c r="G68" s="37"/>
      <c r="H68" s="38"/>
      <c r="I68" s="37"/>
      <c r="J68" s="37">
        <f t="shared" si="2"/>
        <v>0</v>
      </c>
      <c r="K68" s="112"/>
      <c r="L68" s="36"/>
      <c r="M68" s="37"/>
      <c r="N68" s="37"/>
      <c r="O68" s="37"/>
      <c r="P68" s="37"/>
      <c r="Q68" s="27"/>
      <c r="R68" s="28"/>
      <c r="S68" s="26"/>
    </row>
    <row r="69" spans="1:19" ht="12.75" customHeight="1" hidden="1">
      <c r="A69" s="14" t="e">
        <f t="shared" si="3"/>
        <v>#REF!</v>
      </c>
      <c r="B69" s="58"/>
      <c r="C69" s="53"/>
      <c r="D69" s="20"/>
      <c r="E69" s="129" t="s">
        <v>16</v>
      </c>
      <c r="F69" s="37"/>
      <c r="G69" s="37"/>
      <c r="H69" s="38"/>
      <c r="I69" s="37"/>
      <c r="J69" s="37">
        <f t="shared" si="2"/>
        <v>0</v>
      </c>
      <c r="K69" s="112"/>
      <c r="L69" s="36"/>
      <c r="M69" s="37"/>
      <c r="N69" s="37"/>
      <c r="O69" s="44"/>
      <c r="P69" s="44"/>
      <c r="Q69" s="45"/>
      <c r="R69" s="33"/>
      <c r="S69" s="26"/>
    </row>
    <row r="70" spans="1:19" ht="12.75" customHeight="1" hidden="1">
      <c r="A70" s="14" t="e">
        <f t="shared" si="3"/>
        <v>#REF!</v>
      </c>
      <c r="B70" s="58"/>
      <c r="C70" s="53"/>
      <c r="D70" s="20" t="s">
        <v>38</v>
      </c>
      <c r="E70" s="127" t="s">
        <v>39</v>
      </c>
      <c r="F70" s="22">
        <v>1818</v>
      </c>
      <c r="G70" s="22">
        <v>648</v>
      </c>
      <c r="H70" s="23">
        <f>SUM(H71:H73)</f>
        <v>1288</v>
      </c>
      <c r="I70" s="22"/>
      <c r="J70" s="22">
        <f t="shared" si="2"/>
        <v>3754</v>
      </c>
      <c r="K70" s="128"/>
      <c r="L70" s="21"/>
      <c r="M70" s="22"/>
      <c r="N70" s="22"/>
      <c r="O70" s="46"/>
      <c r="P70" s="46"/>
      <c r="Q70" s="47"/>
      <c r="R70" s="43"/>
      <c r="S70" s="26"/>
    </row>
    <row r="71" spans="1:19" ht="12.75" customHeight="1" hidden="1">
      <c r="A71" s="14" t="e">
        <f t="shared" si="3"/>
        <v>#REF!</v>
      </c>
      <c r="B71" s="58"/>
      <c r="C71" s="53"/>
      <c r="D71" s="20"/>
      <c r="E71" s="129" t="s">
        <v>13</v>
      </c>
      <c r="F71" s="22"/>
      <c r="G71" s="22"/>
      <c r="H71" s="38">
        <f>1288-28-130</f>
        <v>1130</v>
      </c>
      <c r="I71" s="22"/>
      <c r="J71" s="37">
        <f t="shared" si="2"/>
        <v>1130</v>
      </c>
      <c r="K71" s="128"/>
      <c r="L71" s="21"/>
      <c r="M71" s="22"/>
      <c r="N71" s="22"/>
      <c r="O71" s="46"/>
      <c r="P71" s="46"/>
      <c r="Q71" s="47"/>
      <c r="R71" s="43"/>
      <c r="S71" s="26"/>
    </row>
    <row r="72" spans="1:19" ht="12.75" customHeight="1" hidden="1">
      <c r="A72" s="14" t="e">
        <f t="shared" si="3"/>
        <v>#REF!</v>
      </c>
      <c r="B72" s="58"/>
      <c r="C72" s="53"/>
      <c r="D72" s="20"/>
      <c r="E72" s="129" t="s">
        <v>14</v>
      </c>
      <c r="F72" s="37"/>
      <c r="G72" s="37"/>
      <c r="H72" s="38">
        <v>28</v>
      </c>
      <c r="I72" s="37"/>
      <c r="J72" s="37">
        <f t="shared" si="2"/>
        <v>28</v>
      </c>
      <c r="K72" s="112"/>
      <c r="L72" s="36"/>
      <c r="M72" s="37"/>
      <c r="N72" s="37"/>
      <c r="O72" s="44"/>
      <c r="P72" s="44"/>
      <c r="Q72" s="47"/>
      <c r="R72" s="33"/>
      <c r="S72" s="26"/>
    </row>
    <row r="73" spans="1:19" ht="12.75" customHeight="1" hidden="1">
      <c r="A73" s="14" t="e">
        <f t="shared" si="3"/>
        <v>#REF!</v>
      </c>
      <c r="B73" s="58"/>
      <c r="C73" s="53"/>
      <c r="D73" s="20"/>
      <c r="E73" s="129" t="s">
        <v>40</v>
      </c>
      <c r="F73" s="37"/>
      <c r="G73" s="37"/>
      <c r="H73" s="38">
        <v>130</v>
      </c>
      <c r="I73" s="37"/>
      <c r="J73" s="37">
        <f t="shared" si="2"/>
        <v>130</v>
      </c>
      <c r="K73" s="112"/>
      <c r="L73" s="36"/>
      <c r="M73" s="37"/>
      <c r="N73" s="37"/>
      <c r="O73" s="44"/>
      <c r="P73" s="44"/>
      <c r="Q73" s="47"/>
      <c r="R73" s="33"/>
      <c r="S73" s="26"/>
    </row>
    <row r="74" spans="1:19" ht="12.75" customHeight="1" hidden="1">
      <c r="A74" s="14" t="e">
        <f t="shared" si="3"/>
        <v>#REF!</v>
      </c>
      <c r="B74" s="58"/>
      <c r="C74" s="53"/>
      <c r="D74" s="20"/>
      <c r="E74" s="129" t="s">
        <v>21</v>
      </c>
      <c r="F74" s="37"/>
      <c r="G74" s="37"/>
      <c r="H74" s="38"/>
      <c r="I74" s="37"/>
      <c r="J74" s="37">
        <f t="shared" si="2"/>
        <v>0</v>
      </c>
      <c r="K74" s="112"/>
      <c r="L74" s="36"/>
      <c r="M74" s="37"/>
      <c r="N74" s="37"/>
      <c r="O74" s="44"/>
      <c r="P74" s="44"/>
      <c r="Q74" s="45"/>
      <c r="R74" s="33"/>
      <c r="S74" s="26"/>
    </row>
    <row r="75" spans="1:19" ht="12.75" customHeight="1" hidden="1">
      <c r="A75" s="14" t="e">
        <f t="shared" si="3"/>
        <v>#REF!</v>
      </c>
      <c r="B75" s="58"/>
      <c r="C75" s="53"/>
      <c r="D75" s="20"/>
      <c r="E75" s="129" t="s">
        <v>16</v>
      </c>
      <c r="F75" s="37"/>
      <c r="G75" s="37"/>
      <c r="H75" s="38"/>
      <c r="I75" s="37"/>
      <c r="J75" s="44">
        <f t="shared" si="2"/>
        <v>0</v>
      </c>
      <c r="K75" s="113"/>
      <c r="L75" s="36"/>
      <c r="M75" s="37"/>
      <c r="N75" s="37"/>
      <c r="O75" s="44"/>
      <c r="P75" s="44"/>
      <c r="Q75" s="45"/>
      <c r="R75" s="33"/>
      <c r="S75" s="26"/>
    </row>
    <row r="76" spans="1:19" ht="12.75" customHeight="1" hidden="1">
      <c r="A76" s="14" t="e">
        <f t="shared" si="3"/>
        <v>#REF!</v>
      </c>
      <c r="B76" s="58"/>
      <c r="C76" s="53"/>
      <c r="D76" s="20" t="s">
        <v>41</v>
      </c>
      <c r="E76" s="127" t="s">
        <v>42</v>
      </c>
      <c r="F76" s="22">
        <v>1930</v>
      </c>
      <c r="G76" s="22">
        <v>675</v>
      </c>
      <c r="H76" s="23">
        <f>SUM(H77:H79)</f>
        <v>1142</v>
      </c>
      <c r="I76" s="22"/>
      <c r="J76" s="22">
        <f t="shared" si="2"/>
        <v>3747</v>
      </c>
      <c r="K76" s="128"/>
      <c r="L76" s="21"/>
      <c r="M76" s="22"/>
      <c r="N76" s="22"/>
      <c r="O76" s="46"/>
      <c r="P76" s="46"/>
      <c r="Q76" s="47"/>
      <c r="R76" s="43"/>
      <c r="S76" s="26"/>
    </row>
    <row r="77" spans="1:19" ht="12.75" customHeight="1" hidden="1">
      <c r="A77" s="14" t="e">
        <f t="shared" si="3"/>
        <v>#REF!</v>
      </c>
      <c r="B77" s="58"/>
      <c r="C77" s="53"/>
      <c r="D77" s="20"/>
      <c r="E77" s="129" t="s">
        <v>13</v>
      </c>
      <c r="F77" s="22"/>
      <c r="G77" s="22"/>
      <c r="H77" s="23">
        <f>1142-40-786</f>
        <v>316</v>
      </c>
      <c r="I77" s="22"/>
      <c r="J77" s="37">
        <f t="shared" si="2"/>
        <v>316</v>
      </c>
      <c r="K77" s="128"/>
      <c r="L77" s="21"/>
      <c r="M77" s="22"/>
      <c r="N77" s="22"/>
      <c r="O77" s="46"/>
      <c r="P77" s="46"/>
      <c r="Q77" s="47"/>
      <c r="R77" s="43"/>
      <c r="S77" s="26"/>
    </row>
    <row r="78" spans="1:19" ht="12.75" customHeight="1" hidden="1">
      <c r="A78" s="14" t="e">
        <f t="shared" si="3"/>
        <v>#REF!</v>
      </c>
      <c r="B78" s="58"/>
      <c r="C78" s="53"/>
      <c r="D78" s="20"/>
      <c r="E78" s="141" t="s">
        <v>14</v>
      </c>
      <c r="F78" s="37"/>
      <c r="G78" s="37"/>
      <c r="H78" s="38">
        <v>40</v>
      </c>
      <c r="I78" s="37"/>
      <c r="J78" s="37">
        <f t="shared" si="2"/>
        <v>40</v>
      </c>
      <c r="K78" s="112"/>
      <c r="L78" s="36"/>
      <c r="M78" s="37"/>
      <c r="N78" s="37"/>
      <c r="O78" s="44"/>
      <c r="P78" s="44"/>
      <c r="Q78" s="47"/>
      <c r="R78" s="33"/>
      <c r="S78" s="26"/>
    </row>
    <row r="79" spans="1:19" ht="12.75" customHeight="1" hidden="1">
      <c r="A79" s="14" t="e">
        <f t="shared" si="3"/>
        <v>#REF!</v>
      </c>
      <c r="B79" s="58"/>
      <c r="C79" s="53"/>
      <c r="D79" s="20"/>
      <c r="E79" s="141" t="s">
        <v>15</v>
      </c>
      <c r="F79" s="37"/>
      <c r="G79" s="37"/>
      <c r="H79" s="38">
        <f>764+22</f>
        <v>786</v>
      </c>
      <c r="I79" s="37"/>
      <c r="J79" s="37">
        <f t="shared" si="2"/>
        <v>786</v>
      </c>
      <c r="K79" s="112"/>
      <c r="L79" s="36"/>
      <c r="M79" s="37"/>
      <c r="N79" s="37"/>
      <c r="O79" s="44"/>
      <c r="P79" s="44"/>
      <c r="Q79" s="47"/>
      <c r="R79" s="33"/>
      <c r="S79" s="26"/>
    </row>
    <row r="80" spans="1:19" ht="12.75" customHeight="1" hidden="1">
      <c r="A80" s="14" t="e">
        <f t="shared" si="3"/>
        <v>#REF!</v>
      </c>
      <c r="B80" s="58"/>
      <c r="C80" s="53"/>
      <c r="D80" s="20"/>
      <c r="E80" s="129" t="s">
        <v>21</v>
      </c>
      <c r="F80" s="37"/>
      <c r="G80" s="37"/>
      <c r="H80" s="38"/>
      <c r="I80" s="37"/>
      <c r="J80" s="37">
        <f t="shared" si="2"/>
        <v>0</v>
      </c>
      <c r="K80" s="112"/>
      <c r="L80" s="36"/>
      <c r="M80" s="37"/>
      <c r="N80" s="37"/>
      <c r="O80" s="44"/>
      <c r="P80" s="44"/>
      <c r="Q80" s="47"/>
      <c r="R80" s="33"/>
      <c r="S80" s="26"/>
    </row>
    <row r="81" spans="1:19" ht="12.75" customHeight="1" hidden="1">
      <c r="A81" s="14" t="e">
        <f t="shared" si="3"/>
        <v>#REF!</v>
      </c>
      <c r="B81" s="58"/>
      <c r="C81" s="53"/>
      <c r="D81" s="20"/>
      <c r="E81" s="129" t="s">
        <v>16</v>
      </c>
      <c r="F81" s="37"/>
      <c r="G81" s="37"/>
      <c r="H81" s="38"/>
      <c r="I81" s="37"/>
      <c r="J81" s="37">
        <f t="shared" si="2"/>
        <v>0</v>
      </c>
      <c r="K81" s="112"/>
      <c r="L81" s="36"/>
      <c r="M81" s="37"/>
      <c r="N81" s="37"/>
      <c r="O81" s="44"/>
      <c r="P81" s="44"/>
      <c r="Q81" s="47"/>
      <c r="R81" s="33"/>
      <c r="S81" s="26"/>
    </row>
    <row r="82" spans="1:19" ht="12.75" customHeight="1" hidden="1">
      <c r="A82" s="14" t="e">
        <f t="shared" si="3"/>
        <v>#REF!</v>
      </c>
      <c r="B82" s="58"/>
      <c r="C82" s="53"/>
      <c r="D82" s="20" t="s">
        <v>43</v>
      </c>
      <c r="E82" s="127" t="s">
        <v>44</v>
      </c>
      <c r="F82" s="22">
        <v>1700</v>
      </c>
      <c r="G82" s="22">
        <v>600</v>
      </c>
      <c r="H82" s="23">
        <f>SUM(H83:H85)</f>
        <v>774</v>
      </c>
      <c r="I82" s="22"/>
      <c r="J82" s="22">
        <f t="shared" si="2"/>
        <v>3074</v>
      </c>
      <c r="K82" s="128"/>
      <c r="L82" s="21"/>
      <c r="M82" s="22"/>
      <c r="N82" s="22"/>
      <c r="O82" s="46"/>
      <c r="P82" s="46"/>
      <c r="Q82" s="47"/>
      <c r="R82" s="43"/>
      <c r="S82" s="26"/>
    </row>
    <row r="83" spans="1:19" ht="12.75" customHeight="1" hidden="1">
      <c r="A83" s="14" t="e">
        <f t="shared" si="3"/>
        <v>#REF!</v>
      </c>
      <c r="B83" s="58"/>
      <c r="C83" s="53"/>
      <c r="D83" s="20"/>
      <c r="E83" s="129" t="s">
        <v>13</v>
      </c>
      <c r="F83" s="22"/>
      <c r="G83" s="22"/>
      <c r="H83" s="38">
        <f>774-37-72</f>
        <v>665</v>
      </c>
      <c r="I83" s="22"/>
      <c r="J83" s="37">
        <f t="shared" si="2"/>
        <v>665</v>
      </c>
      <c r="K83" s="128"/>
      <c r="L83" s="21"/>
      <c r="M83" s="22"/>
      <c r="N83" s="22"/>
      <c r="O83" s="46"/>
      <c r="P83" s="46"/>
      <c r="Q83" s="47"/>
      <c r="R83" s="43"/>
      <c r="S83" s="26"/>
    </row>
    <row r="84" spans="1:19" ht="12.75" customHeight="1" hidden="1">
      <c r="A84" s="14" t="e">
        <f t="shared" si="3"/>
        <v>#REF!</v>
      </c>
      <c r="B84" s="58"/>
      <c r="C84" s="53"/>
      <c r="D84" s="20"/>
      <c r="E84" s="129" t="s">
        <v>15</v>
      </c>
      <c r="F84" s="22"/>
      <c r="G84" s="22"/>
      <c r="H84" s="38">
        <v>72</v>
      </c>
      <c r="I84" s="22"/>
      <c r="J84" s="37">
        <f t="shared" si="2"/>
        <v>72</v>
      </c>
      <c r="K84" s="128"/>
      <c r="L84" s="21"/>
      <c r="M84" s="22"/>
      <c r="N84" s="22"/>
      <c r="O84" s="46"/>
      <c r="P84" s="46"/>
      <c r="Q84" s="47"/>
      <c r="R84" s="43"/>
      <c r="S84" s="26"/>
    </row>
    <row r="85" spans="1:19" ht="12.75" customHeight="1" hidden="1">
      <c r="A85" s="14" t="e">
        <f t="shared" si="3"/>
        <v>#REF!</v>
      </c>
      <c r="B85" s="58"/>
      <c r="C85" s="53"/>
      <c r="D85" s="20"/>
      <c r="E85" s="129" t="s">
        <v>14</v>
      </c>
      <c r="F85" s="37"/>
      <c r="G85" s="37"/>
      <c r="H85" s="38">
        <v>37</v>
      </c>
      <c r="I85" s="37"/>
      <c r="J85" s="44">
        <f t="shared" si="2"/>
        <v>37</v>
      </c>
      <c r="K85" s="113"/>
      <c r="L85" s="36"/>
      <c r="M85" s="37"/>
      <c r="N85" s="37"/>
      <c r="O85" s="44"/>
      <c r="P85" s="44"/>
      <c r="Q85" s="47"/>
      <c r="R85" s="33"/>
      <c r="S85" s="26"/>
    </row>
    <row r="86" spans="1:19" ht="13.5" customHeight="1" hidden="1" thickBot="1">
      <c r="A86" s="14" t="e">
        <f t="shared" si="3"/>
        <v>#REF!</v>
      </c>
      <c r="B86" s="58"/>
      <c r="C86" s="53"/>
      <c r="D86" s="20"/>
      <c r="E86" s="129" t="s">
        <v>16</v>
      </c>
      <c r="F86" s="37"/>
      <c r="G86" s="37"/>
      <c r="H86" s="38"/>
      <c r="I86" s="37"/>
      <c r="J86" s="44">
        <f t="shared" si="2"/>
        <v>0</v>
      </c>
      <c r="K86" s="113"/>
      <c r="L86" s="36"/>
      <c r="M86" s="37"/>
      <c r="N86" s="37"/>
      <c r="O86" s="44"/>
      <c r="P86" s="44"/>
      <c r="Q86" s="47"/>
      <c r="R86" s="33"/>
      <c r="S86" s="30"/>
    </row>
    <row r="87" spans="1:19" ht="12.75" customHeight="1" hidden="1">
      <c r="A87" s="14"/>
      <c r="B87" s="58"/>
      <c r="C87" s="53"/>
      <c r="D87" s="20"/>
      <c r="E87" s="129"/>
      <c r="F87" s="37"/>
      <c r="G87" s="37"/>
      <c r="H87" s="38"/>
      <c r="I87" s="37"/>
      <c r="J87" s="44"/>
      <c r="K87" s="113"/>
      <c r="L87" s="39"/>
      <c r="M87" s="37"/>
      <c r="N87" s="37"/>
      <c r="O87" s="44"/>
      <c r="P87" s="44"/>
      <c r="Q87" s="47"/>
      <c r="R87" s="33"/>
      <c r="S87" s="35"/>
    </row>
    <row r="88" spans="1:19" ht="12.75" customHeight="1" hidden="1">
      <c r="A88" s="14"/>
      <c r="B88" s="58"/>
      <c r="C88" s="53"/>
      <c r="D88" s="20"/>
      <c r="E88" s="129"/>
      <c r="F88" s="37"/>
      <c r="G88" s="37"/>
      <c r="H88" s="38"/>
      <c r="I88" s="37"/>
      <c r="J88" s="44"/>
      <c r="K88" s="113"/>
      <c r="L88" s="39"/>
      <c r="M88" s="37"/>
      <c r="N88" s="37"/>
      <c r="O88" s="44"/>
      <c r="P88" s="44"/>
      <c r="Q88" s="47"/>
      <c r="R88" s="33"/>
      <c r="S88" s="35"/>
    </row>
    <row r="89" spans="1:19" ht="12.75" customHeight="1" hidden="1">
      <c r="A89" s="14"/>
      <c r="B89" s="58"/>
      <c r="C89" s="53"/>
      <c r="D89" s="20"/>
      <c r="E89" s="129"/>
      <c r="F89" s="37"/>
      <c r="G89" s="37"/>
      <c r="H89" s="38"/>
      <c r="I89" s="37"/>
      <c r="J89" s="44"/>
      <c r="K89" s="113"/>
      <c r="L89" s="39"/>
      <c r="M89" s="37"/>
      <c r="N89" s="37"/>
      <c r="O89" s="44"/>
      <c r="P89" s="44"/>
      <c r="Q89" s="47"/>
      <c r="R89" s="33"/>
      <c r="S89" s="35"/>
    </row>
    <row r="90" spans="1:19" ht="12.75" customHeight="1" hidden="1">
      <c r="A90" s="14"/>
      <c r="B90" s="58"/>
      <c r="C90" s="53"/>
      <c r="D90" s="20"/>
      <c r="E90" s="129"/>
      <c r="F90" s="37"/>
      <c r="G90" s="37"/>
      <c r="H90" s="38"/>
      <c r="I90" s="37"/>
      <c r="J90" s="44"/>
      <c r="K90" s="113"/>
      <c r="L90" s="39"/>
      <c r="M90" s="37"/>
      <c r="N90" s="37"/>
      <c r="O90" s="44"/>
      <c r="P90" s="44"/>
      <c r="Q90" s="47"/>
      <c r="R90" s="33"/>
      <c r="S90" s="35"/>
    </row>
    <row r="91" spans="1:19" ht="18.75" customHeight="1" hidden="1">
      <c r="A91" s="14"/>
      <c r="B91" s="131" t="s">
        <v>0</v>
      </c>
      <c r="C91" s="53"/>
      <c r="D91" s="20"/>
      <c r="E91" s="129"/>
      <c r="F91" s="37"/>
      <c r="G91" s="37"/>
      <c r="H91" s="38"/>
      <c r="I91" s="37"/>
      <c r="J91" s="44"/>
      <c r="K91" s="113"/>
      <c r="L91" s="39"/>
      <c r="M91" s="37"/>
      <c r="N91" s="37"/>
      <c r="O91" s="44"/>
      <c r="P91" s="44"/>
      <c r="Q91" s="45"/>
      <c r="R91" s="33"/>
      <c r="S91" s="283"/>
    </row>
    <row r="92" spans="1:19" ht="6" customHeight="1" hidden="1" thickBot="1">
      <c r="A92" s="14"/>
      <c r="B92" s="58"/>
      <c r="C92" s="53"/>
      <c r="D92" s="20"/>
      <c r="E92" s="129"/>
      <c r="F92" s="37"/>
      <c r="G92" s="37"/>
      <c r="H92" s="38"/>
      <c r="I92" s="37"/>
      <c r="J92" s="44"/>
      <c r="K92" s="113"/>
      <c r="L92" s="39"/>
      <c r="M92" s="37"/>
      <c r="N92" s="37"/>
      <c r="O92" s="44"/>
      <c r="P92" s="44"/>
      <c r="Q92" s="45"/>
      <c r="R92" s="33"/>
      <c r="S92" s="283"/>
    </row>
    <row r="93" spans="1:19" ht="13.5" customHeight="1" hidden="1" thickBot="1">
      <c r="A93" s="489" t="s">
        <v>1</v>
      </c>
      <c r="B93" s="490"/>
      <c r="C93" s="490"/>
      <c r="D93" s="490"/>
      <c r="E93" s="490"/>
      <c r="F93" s="490"/>
      <c r="G93" s="490"/>
      <c r="H93" s="490"/>
      <c r="I93" s="490"/>
      <c r="J93" s="490"/>
      <c r="K93" s="491"/>
      <c r="L93" s="114"/>
      <c r="M93" s="115"/>
      <c r="N93" s="115"/>
      <c r="O93" s="115"/>
      <c r="P93" s="115"/>
      <c r="Q93" s="116"/>
      <c r="R93" s="9"/>
      <c r="S93" s="468"/>
    </row>
    <row r="94" spans="1:19" ht="18.75" customHeight="1" hidden="1">
      <c r="A94" s="132"/>
      <c r="B94" s="133"/>
      <c r="C94" s="134"/>
      <c r="D94" s="135"/>
      <c r="E94" s="136"/>
      <c r="F94" s="496" t="s">
        <v>2</v>
      </c>
      <c r="G94" s="497"/>
      <c r="H94" s="497"/>
      <c r="I94" s="497"/>
      <c r="J94" s="498"/>
      <c r="K94" s="137"/>
      <c r="L94" s="499"/>
      <c r="M94" s="497"/>
      <c r="N94" s="497"/>
      <c r="O94" s="497"/>
      <c r="P94" s="497"/>
      <c r="Q94" s="500"/>
      <c r="R94" s="10"/>
      <c r="S94" s="494"/>
    </row>
    <row r="95" spans="1:19" ht="12.75" customHeight="1" hidden="1">
      <c r="A95" s="132"/>
      <c r="B95" s="138" t="s">
        <v>4</v>
      </c>
      <c r="C95" s="135" t="s">
        <v>5</v>
      </c>
      <c r="D95" s="501" t="s">
        <v>6</v>
      </c>
      <c r="E95" s="502"/>
      <c r="F95" s="502"/>
      <c r="G95" s="502"/>
      <c r="H95" s="502"/>
      <c r="I95" s="502"/>
      <c r="J95" s="503"/>
      <c r="K95" s="139"/>
      <c r="L95" s="504"/>
      <c r="M95" s="502"/>
      <c r="N95" s="502"/>
      <c r="O95" s="502"/>
      <c r="P95" s="502"/>
      <c r="Q95" s="505"/>
      <c r="R95" s="11"/>
      <c r="S95" s="494"/>
    </row>
    <row r="96" spans="1:19" ht="12.75" customHeight="1" hidden="1">
      <c r="A96" s="132"/>
      <c r="B96" s="138" t="s">
        <v>7</v>
      </c>
      <c r="C96" s="135" t="s">
        <v>8</v>
      </c>
      <c r="D96" s="135"/>
      <c r="E96" s="136" t="s">
        <v>9</v>
      </c>
      <c r="F96" s="437">
        <v>610</v>
      </c>
      <c r="G96" s="437">
        <v>620</v>
      </c>
      <c r="H96" s="437">
        <v>630</v>
      </c>
      <c r="I96" s="437">
        <v>640</v>
      </c>
      <c r="J96" s="437" t="s">
        <v>10</v>
      </c>
      <c r="K96" s="140"/>
      <c r="L96" s="456"/>
      <c r="M96" s="437"/>
      <c r="N96" s="437"/>
      <c r="O96" s="437"/>
      <c r="P96" s="437"/>
      <c r="Q96" s="492"/>
      <c r="R96" s="12"/>
      <c r="S96" s="494"/>
    </row>
    <row r="97" spans="1:19" ht="13.5" customHeight="1" hidden="1" thickBot="1">
      <c r="A97" s="132"/>
      <c r="B97" s="138"/>
      <c r="C97" s="135"/>
      <c r="D97" s="135"/>
      <c r="E97" s="136"/>
      <c r="F97" s="438"/>
      <c r="G97" s="438"/>
      <c r="H97" s="438"/>
      <c r="I97" s="438"/>
      <c r="J97" s="438"/>
      <c r="K97" s="140"/>
      <c r="L97" s="506"/>
      <c r="M97" s="438"/>
      <c r="N97" s="438"/>
      <c r="O97" s="438"/>
      <c r="P97" s="438"/>
      <c r="Q97" s="493"/>
      <c r="R97" s="12"/>
      <c r="S97" s="495"/>
    </row>
    <row r="98" spans="1:19" ht="12.75" customHeight="1" hidden="1">
      <c r="A98" s="14" t="e">
        <f>A86+1</f>
        <v>#REF!</v>
      </c>
      <c r="B98" s="58"/>
      <c r="C98" s="53"/>
      <c r="D98" s="20" t="s">
        <v>45</v>
      </c>
      <c r="E98" s="127" t="s">
        <v>46</v>
      </c>
      <c r="F98" s="22">
        <v>860</v>
      </c>
      <c r="G98" s="22">
        <v>301</v>
      </c>
      <c r="H98" s="23">
        <f>SUM(H99:H102)</f>
        <v>329</v>
      </c>
      <c r="I98" s="22"/>
      <c r="J98" s="22">
        <f aca="true" t="shared" si="4" ref="J98:J120">SUM(F98:I98)</f>
        <v>1490</v>
      </c>
      <c r="K98" s="128"/>
      <c r="L98" s="21"/>
      <c r="M98" s="22"/>
      <c r="N98" s="22"/>
      <c r="O98" s="46"/>
      <c r="P98" s="46"/>
      <c r="Q98" s="47"/>
      <c r="R98" s="43"/>
      <c r="S98" s="35"/>
    </row>
    <row r="99" spans="1:19" ht="12.75" customHeight="1" hidden="1">
      <c r="A99" s="14" t="e">
        <f aca="true" t="shared" si="5" ref="A99:A120">A98+1</f>
        <v>#REF!</v>
      </c>
      <c r="B99" s="58"/>
      <c r="C99" s="53"/>
      <c r="D99" s="20"/>
      <c r="E99" s="129" t="s">
        <v>13</v>
      </c>
      <c r="F99" s="22"/>
      <c r="G99" s="22"/>
      <c r="H99" s="38">
        <f>329-19-56</f>
        <v>254</v>
      </c>
      <c r="I99" s="22"/>
      <c r="J99" s="37">
        <f t="shared" si="4"/>
        <v>254</v>
      </c>
      <c r="K99" s="128"/>
      <c r="L99" s="21"/>
      <c r="M99" s="22"/>
      <c r="N99" s="22"/>
      <c r="O99" s="46"/>
      <c r="P99" s="46"/>
      <c r="Q99" s="47"/>
      <c r="R99" s="43"/>
      <c r="S99" s="26"/>
    </row>
    <row r="100" spans="1:19" ht="12.75" customHeight="1" hidden="1">
      <c r="A100" s="14" t="e">
        <f t="shared" si="5"/>
        <v>#REF!</v>
      </c>
      <c r="B100" s="58"/>
      <c r="C100" s="53"/>
      <c r="D100" s="20"/>
      <c r="E100" s="129" t="s">
        <v>15</v>
      </c>
      <c r="F100" s="22"/>
      <c r="G100" s="22"/>
      <c r="H100" s="38">
        <v>56</v>
      </c>
      <c r="I100" s="22"/>
      <c r="J100" s="37">
        <f t="shared" si="4"/>
        <v>56</v>
      </c>
      <c r="K100" s="128"/>
      <c r="L100" s="21"/>
      <c r="M100" s="22"/>
      <c r="N100" s="22"/>
      <c r="O100" s="46"/>
      <c r="P100" s="46"/>
      <c r="Q100" s="47"/>
      <c r="R100" s="43"/>
      <c r="S100" s="26"/>
    </row>
    <row r="101" spans="1:19" ht="12.75" customHeight="1" hidden="1">
      <c r="A101" s="14" t="e">
        <f t="shared" si="5"/>
        <v>#REF!</v>
      </c>
      <c r="B101" s="58"/>
      <c r="C101" s="53"/>
      <c r="D101" s="20"/>
      <c r="E101" s="129" t="s">
        <v>14</v>
      </c>
      <c r="F101" s="37"/>
      <c r="G101" s="37"/>
      <c r="H101" s="38">
        <v>19</v>
      </c>
      <c r="I101" s="37"/>
      <c r="J101" s="37">
        <f t="shared" si="4"/>
        <v>19</v>
      </c>
      <c r="K101" s="112"/>
      <c r="L101" s="36"/>
      <c r="M101" s="37"/>
      <c r="N101" s="37"/>
      <c r="O101" s="44"/>
      <c r="P101" s="44"/>
      <c r="Q101" s="47"/>
      <c r="R101" s="33"/>
      <c r="S101" s="26"/>
    </row>
    <row r="102" spans="1:19" ht="12.75" customHeight="1" hidden="1">
      <c r="A102" s="14" t="e">
        <f t="shared" si="5"/>
        <v>#REF!</v>
      </c>
      <c r="B102" s="58"/>
      <c r="C102" s="53"/>
      <c r="D102" s="20"/>
      <c r="E102" s="129" t="s">
        <v>16</v>
      </c>
      <c r="F102" s="37"/>
      <c r="G102" s="37"/>
      <c r="H102" s="38"/>
      <c r="I102" s="37"/>
      <c r="J102" s="37">
        <f t="shared" si="4"/>
        <v>0</v>
      </c>
      <c r="K102" s="112"/>
      <c r="L102" s="36"/>
      <c r="M102" s="37"/>
      <c r="N102" s="37"/>
      <c r="O102" s="44"/>
      <c r="P102" s="44"/>
      <c r="Q102" s="47"/>
      <c r="R102" s="33"/>
      <c r="S102" s="26"/>
    </row>
    <row r="103" spans="1:19" ht="12.75" customHeight="1" hidden="1">
      <c r="A103" s="14" t="e">
        <f t="shared" si="5"/>
        <v>#REF!</v>
      </c>
      <c r="B103" s="58"/>
      <c r="C103" s="53"/>
      <c r="D103" s="20" t="s">
        <v>47</v>
      </c>
      <c r="E103" s="127" t="s">
        <v>48</v>
      </c>
      <c r="F103" s="22">
        <v>1030</v>
      </c>
      <c r="G103" s="22">
        <v>360</v>
      </c>
      <c r="H103" s="23">
        <f>SUM(H104:H106)</f>
        <v>481</v>
      </c>
      <c r="I103" s="22"/>
      <c r="J103" s="22">
        <f t="shared" si="4"/>
        <v>1871</v>
      </c>
      <c r="K103" s="128"/>
      <c r="L103" s="21"/>
      <c r="M103" s="22"/>
      <c r="N103" s="22"/>
      <c r="O103" s="46"/>
      <c r="P103" s="46"/>
      <c r="Q103" s="47"/>
      <c r="R103" s="43"/>
      <c r="S103" s="26"/>
    </row>
    <row r="104" spans="1:19" ht="12.75" customHeight="1" hidden="1">
      <c r="A104" s="14" t="e">
        <f t="shared" si="5"/>
        <v>#REF!</v>
      </c>
      <c r="B104" s="58"/>
      <c r="C104" s="53"/>
      <c r="D104" s="20"/>
      <c r="E104" s="129" t="s">
        <v>13</v>
      </c>
      <c r="F104" s="22"/>
      <c r="G104" s="22"/>
      <c r="H104" s="38">
        <f>481-21-72</f>
        <v>388</v>
      </c>
      <c r="I104" s="22"/>
      <c r="J104" s="37">
        <f t="shared" si="4"/>
        <v>388</v>
      </c>
      <c r="K104" s="128"/>
      <c r="L104" s="21"/>
      <c r="M104" s="22"/>
      <c r="N104" s="22"/>
      <c r="O104" s="46"/>
      <c r="P104" s="46"/>
      <c r="Q104" s="47"/>
      <c r="R104" s="43"/>
      <c r="S104" s="26"/>
    </row>
    <row r="105" spans="1:19" ht="12.75" customHeight="1" hidden="1">
      <c r="A105" s="14" t="e">
        <f t="shared" si="5"/>
        <v>#REF!</v>
      </c>
      <c r="B105" s="58"/>
      <c r="C105" s="53"/>
      <c r="D105" s="20"/>
      <c r="E105" s="129" t="s">
        <v>15</v>
      </c>
      <c r="F105" s="22"/>
      <c r="G105" s="22"/>
      <c r="H105" s="38">
        <v>72</v>
      </c>
      <c r="I105" s="22"/>
      <c r="J105" s="37">
        <f t="shared" si="4"/>
        <v>72</v>
      </c>
      <c r="K105" s="128"/>
      <c r="L105" s="21"/>
      <c r="M105" s="22"/>
      <c r="N105" s="22"/>
      <c r="O105" s="46"/>
      <c r="P105" s="46"/>
      <c r="Q105" s="47"/>
      <c r="R105" s="43"/>
      <c r="S105" s="26"/>
    </row>
    <row r="106" spans="1:19" ht="12.75" customHeight="1" hidden="1">
      <c r="A106" s="14" t="e">
        <f t="shared" si="5"/>
        <v>#REF!</v>
      </c>
      <c r="B106" s="58"/>
      <c r="C106" s="53"/>
      <c r="D106" s="20"/>
      <c r="E106" s="129" t="s">
        <v>14</v>
      </c>
      <c r="F106" s="37"/>
      <c r="G106" s="37"/>
      <c r="H106" s="38">
        <v>21</v>
      </c>
      <c r="I106" s="37"/>
      <c r="J106" s="37">
        <f t="shared" si="4"/>
        <v>21</v>
      </c>
      <c r="K106" s="112"/>
      <c r="L106" s="36"/>
      <c r="M106" s="37"/>
      <c r="N106" s="37"/>
      <c r="O106" s="44"/>
      <c r="P106" s="44"/>
      <c r="Q106" s="47"/>
      <c r="R106" s="33"/>
      <c r="S106" s="26"/>
    </row>
    <row r="107" spans="1:19" ht="12.75" customHeight="1" hidden="1">
      <c r="A107" s="14" t="e">
        <f t="shared" si="5"/>
        <v>#REF!</v>
      </c>
      <c r="B107" s="58"/>
      <c r="C107" s="53"/>
      <c r="D107" s="20"/>
      <c r="E107" s="129" t="s">
        <v>21</v>
      </c>
      <c r="F107" s="37"/>
      <c r="G107" s="37"/>
      <c r="H107" s="38"/>
      <c r="I107" s="37"/>
      <c r="J107" s="37">
        <f t="shared" si="4"/>
        <v>0</v>
      </c>
      <c r="K107" s="112"/>
      <c r="L107" s="36"/>
      <c r="M107" s="37"/>
      <c r="N107" s="37"/>
      <c r="O107" s="44"/>
      <c r="P107" s="44"/>
      <c r="Q107" s="47"/>
      <c r="R107" s="33"/>
      <c r="S107" s="26"/>
    </row>
    <row r="108" spans="1:19" ht="12.75" customHeight="1" hidden="1">
      <c r="A108" s="14" t="e">
        <f t="shared" si="5"/>
        <v>#REF!</v>
      </c>
      <c r="B108" s="58"/>
      <c r="C108" s="53"/>
      <c r="D108" s="20"/>
      <c r="E108" s="129" t="s">
        <v>16</v>
      </c>
      <c r="F108" s="37"/>
      <c r="G108" s="37"/>
      <c r="H108" s="38"/>
      <c r="I108" s="37"/>
      <c r="J108" s="44">
        <f t="shared" si="4"/>
        <v>0</v>
      </c>
      <c r="K108" s="113"/>
      <c r="L108" s="36"/>
      <c r="M108" s="37"/>
      <c r="N108" s="37"/>
      <c r="O108" s="44"/>
      <c r="P108" s="44"/>
      <c r="Q108" s="47"/>
      <c r="R108" s="33"/>
      <c r="S108" s="26"/>
    </row>
    <row r="109" spans="1:19" ht="12.75" customHeight="1" hidden="1">
      <c r="A109" s="14" t="e">
        <f t="shared" si="5"/>
        <v>#REF!</v>
      </c>
      <c r="B109" s="58"/>
      <c r="C109" s="53"/>
      <c r="D109" s="20" t="s">
        <v>49</v>
      </c>
      <c r="E109" s="127" t="s">
        <v>50</v>
      </c>
      <c r="F109" s="50">
        <v>1070</v>
      </c>
      <c r="G109" s="50">
        <v>375</v>
      </c>
      <c r="H109" s="77">
        <f>SUM(H110:H111)</f>
        <v>432</v>
      </c>
      <c r="I109" s="50"/>
      <c r="J109" s="50">
        <f t="shared" si="4"/>
        <v>1877</v>
      </c>
      <c r="K109" s="142"/>
      <c r="L109" s="49"/>
      <c r="M109" s="50"/>
      <c r="N109" s="50"/>
      <c r="O109" s="50"/>
      <c r="P109" s="50"/>
      <c r="Q109" s="47"/>
      <c r="R109" s="48"/>
      <c r="S109" s="26"/>
    </row>
    <row r="110" spans="1:19" ht="12.75" customHeight="1" hidden="1">
      <c r="A110" s="14" t="e">
        <f t="shared" si="5"/>
        <v>#REF!</v>
      </c>
      <c r="B110" s="58"/>
      <c r="C110" s="53"/>
      <c r="D110" s="20"/>
      <c r="E110" s="129" t="s">
        <v>13</v>
      </c>
      <c r="F110" s="50"/>
      <c r="G110" s="50"/>
      <c r="H110" s="77">
        <f>432-22</f>
        <v>410</v>
      </c>
      <c r="I110" s="50"/>
      <c r="J110" s="37">
        <f t="shared" si="4"/>
        <v>410</v>
      </c>
      <c r="K110" s="142"/>
      <c r="L110" s="49"/>
      <c r="M110" s="50"/>
      <c r="N110" s="50"/>
      <c r="O110" s="50"/>
      <c r="P110" s="50"/>
      <c r="Q110" s="47"/>
      <c r="R110" s="48"/>
      <c r="S110" s="26"/>
    </row>
    <row r="111" spans="1:19" ht="12.75" customHeight="1" hidden="1">
      <c r="A111" s="14" t="e">
        <f t="shared" si="5"/>
        <v>#REF!</v>
      </c>
      <c r="B111" s="58"/>
      <c r="C111" s="53"/>
      <c r="D111" s="20"/>
      <c r="E111" s="129" t="s">
        <v>14</v>
      </c>
      <c r="F111" s="37"/>
      <c r="G111" s="37"/>
      <c r="H111" s="38">
        <v>22</v>
      </c>
      <c r="I111" s="37"/>
      <c r="J111" s="37">
        <f t="shared" si="4"/>
        <v>22</v>
      </c>
      <c r="K111" s="112"/>
      <c r="L111" s="36"/>
      <c r="M111" s="37"/>
      <c r="N111" s="37"/>
      <c r="O111" s="37"/>
      <c r="P111" s="37"/>
      <c r="Q111" s="47"/>
      <c r="R111" s="28"/>
      <c r="S111" s="26"/>
    </row>
    <row r="112" spans="1:19" ht="12.75" customHeight="1" hidden="1">
      <c r="A112" s="14" t="e">
        <f t="shared" si="5"/>
        <v>#REF!</v>
      </c>
      <c r="B112" s="58"/>
      <c r="C112" s="53"/>
      <c r="D112" s="20"/>
      <c r="E112" s="129" t="s">
        <v>16</v>
      </c>
      <c r="F112" s="37"/>
      <c r="G112" s="37"/>
      <c r="H112" s="38"/>
      <c r="I112" s="37"/>
      <c r="J112" s="37">
        <f t="shared" si="4"/>
        <v>0</v>
      </c>
      <c r="K112" s="112"/>
      <c r="L112" s="36"/>
      <c r="M112" s="37"/>
      <c r="N112" s="37"/>
      <c r="O112" s="37"/>
      <c r="P112" s="37"/>
      <c r="Q112" s="27"/>
      <c r="R112" s="28"/>
      <c r="S112" s="41"/>
    </row>
    <row r="113" spans="1:19" ht="12.75" customHeight="1" hidden="1">
      <c r="A113" s="14" t="e">
        <f t="shared" si="5"/>
        <v>#REF!</v>
      </c>
      <c r="B113" s="58"/>
      <c r="C113" s="53"/>
      <c r="D113" s="20" t="s">
        <v>51</v>
      </c>
      <c r="E113" s="127" t="s">
        <v>52</v>
      </c>
      <c r="F113" s="50">
        <v>1890</v>
      </c>
      <c r="G113" s="50">
        <v>660</v>
      </c>
      <c r="H113" s="77">
        <f>730+H115</f>
        <v>777</v>
      </c>
      <c r="I113" s="50"/>
      <c r="J113" s="50">
        <f t="shared" si="4"/>
        <v>3327</v>
      </c>
      <c r="K113" s="142"/>
      <c r="L113" s="49"/>
      <c r="M113" s="50"/>
      <c r="N113" s="50"/>
      <c r="O113" s="50"/>
      <c r="P113" s="50"/>
      <c r="Q113" s="60"/>
      <c r="R113" s="48"/>
      <c r="S113" s="42"/>
    </row>
    <row r="114" spans="1:19" ht="12.75" customHeight="1" hidden="1">
      <c r="A114" s="14" t="e">
        <f t="shared" si="5"/>
        <v>#REF!</v>
      </c>
      <c r="B114" s="58"/>
      <c r="C114" s="53"/>
      <c r="D114" s="20"/>
      <c r="E114" s="129" t="s">
        <v>13</v>
      </c>
      <c r="F114" s="50"/>
      <c r="G114" s="50"/>
      <c r="H114" s="77">
        <f>777-47</f>
        <v>730</v>
      </c>
      <c r="I114" s="50"/>
      <c r="J114" s="37">
        <f t="shared" si="4"/>
        <v>730</v>
      </c>
      <c r="K114" s="142"/>
      <c r="L114" s="49"/>
      <c r="M114" s="50"/>
      <c r="N114" s="50"/>
      <c r="O114" s="50"/>
      <c r="P114" s="50"/>
      <c r="Q114" s="60"/>
      <c r="R114" s="48"/>
      <c r="S114" s="26"/>
    </row>
    <row r="115" spans="1:19" ht="12.75" customHeight="1" hidden="1">
      <c r="A115" s="14" t="e">
        <f t="shared" si="5"/>
        <v>#REF!</v>
      </c>
      <c r="B115" s="58"/>
      <c r="C115" s="53"/>
      <c r="D115" s="20"/>
      <c r="E115" s="129" t="s">
        <v>14</v>
      </c>
      <c r="F115" s="37"/>
      <c r="G115" s="37"/>
      <c r="H115" s="38">
        <v>47</v>
      </c>
      <c r="I115" s="37"/>
      <c r="J115" s="37">
        <f t="shared" si="4"/>
        <v>47</v>
      </c>
      <c r="K115" s="112"/>
      <c r="L115" s="36"/>
      <c r="M115" s="37"/>
      <c r="N115" s="37"/>
      <c r="O115" s="37"/>
      <c r="P115" s="37"/>
      <c r="Q115" s="27"/>
      <c r="R115" s="28"/>
      <c r="S115" s="26"/>
    </row>
    <row r="116" spans="1:19" ht="12.75" customHeight="1" hidden="1">
      <c r="A116" s="14" t="e">
        <f t="shared" si="5"/>
        <v>#REF!</v>
      </c>
      <c r="B116" s="58"/>
      <c r="C116" s="53"/>
      <c r="D116" s="20"/>
      <c r="E116" s="129" t="s">
        <v>16</v>
      </c>
      <c r="F116" s="37"/>
      <c r="G116" s="37"/>
      <c r="H116" s="38"/>
      <c r="I116" s="37"/>
      <c r="J116" s="37">
        <f t="shared" si="4"/>
        <v>0</v>
      </c>
      <c r="K116" s="112"/>
      <c r="L116" s="36"/>
      <c r="M116" s="37"/>
      <c r="N116" s="37"/>
      <c r="O116" s="37"/>
      <c r="P116" s="37"/>
      <c r="Q116" s="60"/>
      <c r="R116" s="28"/>
      <c r="S116" s="26"/>
    </row>
    <row r="117" spans="1:19" ht="12.75" customHeight="1" hidden="1">
      <c r="A117" s="14" t="e">
        <f t="shared" si="5"/>
        <v>#REF!</v>
      </c>
      <c r="B117" s="58"/>
      <c r="C117" s="53"/>
      <c r="D117" s="20"/>
      <c r="E117" s="129" t="s">
        <v>22</v>
      </c>
      <c r="F117" s="37"/>
      <c r="G117" s="37"/>
      <c r="H117" s="38"/>
      <c r="I117" s="37"/>
      <c r="J117" s="37">
        <f t="shared" si="4"/>
        <v>0</v>
      </c>
      <c r="K117" s="112"/>
      <c r="L117" s="36"/>
      <c r="M117" s="37"/>
      <c r="N117" s="37"/>
      <c r="O117" s="37"/>
      <c r="P117" s="40"/>
      <c r="Q117" s="27"/>
      <c r="R117" s="28"/>
      <c r="S117" s="26"/>
    </row>
    <row r="118" spans="1:19" ht="12.75" customHeight="1" hidden="1">
      <c r="A118" s="14" t="e">
        <f t="shared" si="5"/>
        <v>#REF!</v>
      </c>
      <c r="B118" s="58"/>
      <c r="C118" s="76"/>
      <c r="D118" s="59" t="s">
        <v>53</v>
      </c>
      <c r="E118" s="125"/>
      <c r="F118" s="16"/>
      <c r="G118" s="16"/>
      <c r="H118" s="16"/>
      <c r="I118" s="16">
        <f>SUM(I119:I120)</f>
        <v>3062</v>
      </c>
      <c r="J118" s="16">
        <f t="shared" si="4"/>
        <v>3062</v>
      </c>
      <c r="K118" s="126"/>
      <c r="L118" s="51"/>
      <c r="M118" s="16"/>
      <c r="N118" s="16"/>
      <c r="O118" s="16"/>
      <c r="P118" s="16"/>
      <c r="Q118" s="17"/>
      <c r="R118" s="18"/>
      <c r="S118" s="52"/>
    </row>
    <row r="119" spans="1:19" ht="12.75" customHeight="1" hidden="1">
      <c r="A119" s="14" t="e">
        <f t="shared" si="5"/>
        <v>#REF!</v>
      </c>
      <c r="B119" s="143"/>
      <c r="C119" s="53" t="s">
        <v>11</v>
      </c>
      <c r="D119" s="20" t="s">
        <v>12</v>
      </c>
      <c r="E119" s="129" t="s">
        <v>54</v>
      </c>
      <c r="F119" s="55"/>
      <c r="G119" s="55"/>
      <c r="H119" s="55"/>
      <c r="I119" s="55">
        <v>1155</v>
      </c>
      <c r="J119" s="37">
        <f t="shared" si="4"/>
        <v>1155</v>
      </c>
      <c r="K119" s="126"/>
      <c r="L119" s="54"/>
      <c r="M119" s="55"/>
      <c r="N119" s="55"/>
      <c r="O119" s="55"/>
      <c r="P119" s="55"/>
      <c r="Q119" s="27"/>
      <c r="R119" s="18"/>
      <c r="S119" s="26"/>
    </row>
    <row r="120" spans="1:19" ht="12.75" customHeight="1" hidden="1">
      <c r="A120" s="14" t="e">
        <f t="shared" si="5"/>
        <v>#REF!</v>
      </c>
      <c r="B120" s="143"/>
      <c r="C120" s="53" t="s">
        <v>11</v>
      </c>
      <c r="D120" s="20" t="s">
        <v>17</v>
      </c>
      <c r="E120" s="129" t="s">
        <v>55</v>
      </c>
      <c r="F120" s="55"/>
      <c r="G120" s="55"/>
      <c r="H120" s="55"/>
      <c r="I120" s="55">
        <v>1907</v>
      </c>
      <c r="J120" s="37">
        <f t="shared" si="4"/>
        <v>1907</v>
      </c>
      <c r="K120" s="126"/>
      <c r="L120" s="54"/>
      <c r="M120" s="55"/>
      <c r="N120" s="55"/>
      <c r="O120" s="55"/>
      <c r="P120" s="55"/>
      <c r="Q120" s="27"/>
      <c r="R120" s="18"/>
      <c r="S120" s="26"/>
    </row>
    <row r="121" spans="1:19" ht="12.75">
      <c r="A121" s="14">
        <v>8</v>
      </c>
      <c r="B121" s="156" t="s">
        <v>99</v>
      </c>
      <c r="C121" s="151" t="s">
        <v>199</v>
      </c>
      <c r="D121" s="152"/>
      <c r="E121" s="152"/>
      <c r="F121" s="153"/>
      <c r="G121" s="153"/>
      <c r="H121" s="153"/>
      <c r="I121" s="153"/>
      <c r="J121" s="153"/>
      <c r="K121" s="144">
        <f>SUM(A121:J121)</f>
        <v>8</v>
      </c>
      <c r="L121" s="79"/>
      <c r="M121" s="153"/>
      <c r="N121" s="153"/>
      <c r="O121" s="153"/>
      <c r="P121" s="153"/>
      <c r="Q121" s="154"/>
      <c r="R121" s="15"/>
      <c r="S121" s="153"/>
    </row>
    <row r="122" spans="1:20" ht="12.75">
      <c r="A122" s="14">
        <v>9</v>
      </c>
      <c r="B122" s="76" t="s">
        <v>100</v>
      </c>
      <c r="C122" s="76" t="s">
        <v>11</v>
      </c>
      <c r="D122" s="59" t="s">
        <v>200</v>
      </c>
      <c r="E122" s="125"/>
      <c r="F122" s="16" t="s">
        <v>124</v>
      </c>
      <c r="G122" s="16" t="s">
        <v>124</v>
      </c>
      <c r="H122" s="16" t="s">
        <v>124</v>
      </c>
      <c r="I122" s="16"/>
      <c r="J122" s="16" t="s">
        <v>124</v>
      </c>
      <c r="K122" s="126">
        <f>SUM(A122:J122)</f>
        <v>9</v>
      </c>
      <c r="L122" s="51"/>
      <c r="M122" s="16"/>
      <c r="N122" s="16"/>
      <c r="O122" s="16"/>
      <c r="P122" s="16"/>
      <c r="Q122" s="17"/>
      <c r="R122" s="18"/>
      <c r="S122" s="16" t="s">
        <v>124</v>
      </c>
      <c r="T122" s="4" t="s">
        <v>124</v>
      </c>
    </row>
    <row r="123" spans="1:19" ht="12.75">
      <c r="A123" s="14">
        <v>10</v>
      </c>
      <c r="B123" s="58"/>
      <c r="C123" s="53"/>
      <c r="D123" s="20" t="s">
        <v>12</v>
      </c>
      <c r="E123" s="127" t="s">
        <v>201</v>
      </c>
      <c r="F123" s="22"/>
      <c r="G123" s="22"/>
      <c r="H123" s="23"/>
      <c r="I123" s="23"/>
      <c r="J123" s="23"/>
      <c r="K123" s="128">
        <f>SUM(A123:J123)</f>
        <v>10</v>
      </c>
      <c r="L123" s="21"/>
      <c r="M123" s="22"/>
      <c r="N123" s="22"/>
      <c r="O123" s="22"/>
      <c r="P123" s="22"/>
      <c r="Q123" s="24"/>
      <c r="R123" s="25"/>
      <c r="S123" s="23"/>
    </row>
    <row r="124" spans="1:19" ht="12.75">
      <c r="A124" s="14">
        <v>11</v>
      </c>
      <c r="B124" s="58"/>
      <c r="C124" s="53"/>
      <c r="D124" s="20"/>
      <c r="E124" s="129" t="s">
        <v>13</v>
      </c>
      <c r="F124" s="50"/>
      <c r="G124" s="50"/>
      <c r="H124" s="38" t="s">
        <v>124</v>
      </c>
      <c r="I124" s="37"/>
      <c r="J124" s="37" t="s">
        <v>124</v>
      </c>
      <c r="K124" s="142">
        <f>SUM(A124:J124)</f>
        <v>11</v>
      </c>
      <c r="L124" s="49"/>
      <c r="M124" s="50"/>
      <c r="N124" s="50"/>
      <c r="O124" s="50"/>
      <c r="P124" s="50"/>
      <c r="Q124" s="60"/>
      <c r="R124" s="48"/>
      <c r="S124" s="37"/>
    </row>
    <row r="125" spans="1:19" ht="12.75">
      <c r="A125" s="14">
        <v>12</v>
      </c>
      <c r="B125" s="58"/>
      <c r="C125" s="53"/>
      <c r="D125" s="20"/>
      <c r="E125" s="129" t="s">
        <v>196</v>
      </c>
      <c r="F125" s="50"/>
      <c r="G125" s="50"/>
      <c r="H125" s="38" t="s">
        <v>124</v>
      </c>
      <c r="I125" s="50"/>
      <c r="J125" s="37" t="s">
        <v>124</v>
      </c>
      <c r="K125" s="142">
        <f>SUM(A125:J125)</f>
        <v>12</v>
      </c>
      <c r="L125" s="49"/>
      <c r="M125" s="50"/>
      <c r="N125" s="50"/>
      <c r="O125" s="50"/>
      <c r="P125" s="50"/>
      <c r="Q125" s="60"/>
      <c r="R125" s="48"/>
      <c r="S125" s="37" t="s">
        <v>308</v>
      </c>
    </row>
    <row r="126" spans="1:19" s="32" customFormat="1" ht="12.75" customHeight="1" hidden="1">
      <c r="A126" s="14"/>
      <c r="B126" s="58"/>
      <c r="C126" s="53"/>
      <c r="D126" s="20"/>
      <c r="E126" s="129"/>
      <c r="F126" s="37"/>
      <c r="G126" s="37"/>
      <c r="H126" s="38"/>
      <c r="I126" s="37"/>
      <c r="J126" s="37"/>
      <c r="K126" s="112"/>
      <c r="L126" s="39"/>
      <c r="M126" s="37"/>
      <c r="N126" s="37"/>
      <c r="O126" s="37"/>
      <c r="P126" s="37"/>
      <c r="Q126" s="27"/>
      <c r="R126" s="28"/>
      <c r="S126" s="35"/>
    </row>
    <row r="127" spans="1:19" s="32" customFormat="1" ht="12.75" customHeight="1" hidden="1">
      <c r="A127" s="14"/>
      <c r="B127" s="58"/>
      <c r="C127" s="53"/>
      <c r="D127" s="20"/>
      <c r="E127" s="129"/>
      <c r="F127" s="37"/>
      <c r="G127" s="37"/>
      <c r="H127" s="38"/>
      <c r="I127" s="37"/>
      <c r="J127" s="37"/>
      <c r="K127" s="112"/>
      <c r="L127" s="39"/>
      <c r="M127" s="37"/>
      <c r="N127" s="37"/>
      <c r="O127" s="37"/>
      <c r="P127" s="37"/>
      <c r="Q127" s="27"/>
      <c r="R127" s="28"/>
      <c r="S127" s="35"/>
    </row>
    <row r="128" spans="1:19" s="32" customFormat="1" ht="12.75" customHeight="1" hidden="1">
      <c r="A128" s="14"/>
      <c r="B128" s="58"/>
      <c r="C128" s="53"/>
      <c r="D128" s="20"/>
      <c r="E128" s="129"/>
      <c r="F128" s="37"/>
      <c r="G128" s="37"/>
      <c r="H128" s="38"/>
      <c r="I128" s="37"/>
      <c r="J128" s="37"/>
      <c r="K128" s="112"/>
      <c r="L128" s="39"/>
      <c r="M128" s="37"/>
      <c r="N128" s="37"/>
      <c r="O128" s="37"/>
      <c r="P128" s="37"/>
      <c r="Q128" s="27"/>
      <c r="R128" s="28"/>
      <c r="S128" s="35"/>
    </row>
    <row r="129" spans="1:19" s="32" customFormat="1" ht="6" customHeight="1" hidden="1">
      <c r="A129" s="14"/>
      <c r="B129" s="58"/>
      <c r="C129" s="53"/>
      <c r="D129" s="20"/>
      <c r="E129" s="129"/>
      <c r="F129" s="37"/>
      <c r="G129" s="37"/>
      <c r="H129" s="38"/>
      <c r="I129" s="37"/>
      <c r="J129" s="37"/>
      <c r="K129" s="112"/>
      <c r="L129" s="39"/>
      <c r="M129" s="37"/>
      <c r="N129" s="37"/>
      <c r="O129" s="37"/>
      <c r="P129" s="37"/>
      <c r="Q129" s="27"/>
      <c r="R129" s="28"/>
      <c r="S129" s="35"/>
    </row>
    <row r="130" spans="1:19" s="32" customFormat="1" ht="18.75" customHeight="1" hidden="1">
      <c r="A130" s="14"/>
      <c r="B130" s="58"/>
      <c r="C130" s="53"/>
      <c r="D130" s="20"/>
      <c r="E130" s="129"/>
      <c r="F130" s="37"/>
      <c r="G130" s="37"/>
      <c r="H130" s="38"/>
      <c r="I130" s="37"/>
      <c r="J130" s="37"/>
      <c r="K130" s="112"/>
      <c r="L130" s="39"/>
      <c r="M130" s="37"/>
      <c r="N130" s="37"/>
      <c r="O130" s="37"/>
      <c r="P130" s="37"/>
      <c r="Q130" s="27"/>
      <c r="R130" s="28"/>
      <c r="S130" s="35"/>
    </row>
    <row r="131" spans="1:19" s="32" customFormat="1" ht="13.5" customHeight="1" hidden="1">
      <c r="A131" s="14"/>
      <c r="B131" s="58"/>
      <c r="C131" s="53"/>
      <c r="D131" s="20"/>
      <c r="E131" s="129"/>
      <c r="F131" s="37"/>
      <c r="G131" s="37"/>
      <c r="H131" s="38"/>
      <c r="I131" s="37"/>
      <c r="J131" s="37"/>
      <c r="K131" s="112"/>
      <c r="L131" s="39"/>
      <c r="M131" s="37"/>
      <c r="N131" s="37"/>
      <c r="O131" s="37"/>
      <c r="P131" s="37"/>
      <c r="Q131" s="27"/>
      <c r="R131" s="28"/>
      <c r="S131" s="35"/>
    </row>
    <row r="132" spans="1:19" s="32" customFormat="1" ht="13.5" customHeight="1" hidden="1">
      <c r="A132" s="14"/>
      <c r="B132" s="58"/>
      <c r="C132" s="53"/>
      <c r="D132" s="20"/>
      <c r="E132" s="129"/>
      <c r="F132" s="37"/>
      <c r="G132" s="37"/>
      <c r="H132" s="38"/>
      <c r="I132" s="37"/>
      <c r="J132" s="37"/>
      <c r="K132" s="112"/>
      <c r="L132" s="39"/>
      <c r="M132" s="37"/>
      <c r="N132" s="37"/>
      <c r="O132" s="37"/>
      <c r="P132" s="37"/>
      <c r="Q132" s="27"/>
      <c r="R132" s="28"/>
      <c r="S132" s="35"/>
    </row>
    <row r="133" spans="1:19" s="32" customFormat="1" ht="13.5" customHeight="1" hidden="1">
      <c r="A133" s="14"/>
      <c r="B133" s="58"/>
      <c r="C133" s="53"/>
      <c r="D133" s="20"/>
      <c r="E133" s="129"/>
      <c r="F133" s="37"/>
      <c r="G133" s="37"/>
      <c r="H133" s="38"/>
      <c r="I133" s="37"/>
      <c r="J133" s="37"/>
      <c r="K133" s="112"/>
      <c r="L133" s="39"/>
      <c r="M133" s="37"/>
      <c r="N133" s="37"/>
      <c r="O133" s="37"/>
      <c r="P133" s="37"/>
      <c r="Q133" s="27"/>
      <c r="R133" s="28"/>
      <c r="S133" s="35"/>
    </row>
    <row r="134" spans="1:19" ht="18.75" customHeight="1" hidden="1">
      <c r="A134" s="14"/>
      <c r="B134" s="131" t="s">
        <v>0</v>
      </c>
      <c r="C134" s="53"/>
      <c r="D134" s="20"/>
      <c r="E134" s="129"/>
      <c r="F134" s="37"/>
      <c r="G134" s="37"/>
      <c r="H134" s="38"/>
      <c r="I134" s="37"/>
      <c r="J134" s="44"/>
      <c r="K134" s="113"/>
      <c r="L134" s="39"/>
      <c r="M134" s="37"/>
      <c r="N134" s="37"/>
      <c r="O134" s="44"/>
      <c r="P134" s="44"/>
      <c r="Q134" s="45"/>
      <c r="R134" s="33"/>
      <c r="S134" s="283"/>
    </row>
    <row r="135" spans="1:19" ht="6" customHeight="1" hidden="1" thickBot="1">
      <c r="A135" s="14"/>
      <c r="B135" s="58"/>
      <c r="C135" s="53"/>
      <c r="D135" s="20"/>
      <c r="E135" s="129"/>
      <c r="F135" s="37"/>
      <c r="G135" s="37"/>
      <c r="H135" s="38"/>
      <c r="I135" s="37"/>
      <c r="J135" s="44"/>
      <c r="K135" s="113"/>
      <c r="L135" s="39"/>
      <c r="M135" s="37"/>
      <c r="N135" s="37"/>
      <c r="O135" s="44"/>
      <c r="P135" s="44"/>
      <c r="Q135" s="45"/>
      <c r="R135" s="33"/>
      <c r="S135" s="283"/>
    </row>
    <row r="136" spans="1:19" ht="13.5" customHeight="1" hidden="1" thickBot="1">
      <c r="A136" s="489" t="s">
        <v>1</v>
      </c>
      <c r="B136" s="490"/>
      <c r="C136" s="490"/>
      <c r="D136" s="490"/>
      <c r="E136" s="490"/>
      <c r="F136" s="490"/>
      <c r="G136" s="490"/>
      <c r="H136" s="490"/>
      <c r="I136" s="490"/>
      <c r="J136" s="490"/>
      <c r="K136" s="491"/>
      <c r="L136" s="114"/>
      <c r="M136" s="115"/>
      <c r="N136" s="115"/>
      <c r="O136" s="115"/>
      <c r="P136" s="115"/>
      <c r="Q136" s="116"/>
      <c r="R136" s="9"/>
      <c r="S136" s="468"/>
    </row>
    <row r="137" spans="1:19" ht="15.75" customHeight="1" hidden="1">
      <c r="A137" s="132"/>
      <c r="B137" s="133"/>
      <c r="C137" s="134"/>
      <c r="D137" s="135"/>
      <c r="E137" s="136"/>
      <c r="F137" s="496" t="s">
        <v>2</v>
      </c>
      <c r="G137" s="497"/>
      <c r="H137" s="497"/>
      <c r="I137" s="497"/>
      <c r="J137" s="498"/>
      <c r="K137" s="137"/>
      <c r="L137" s="499"/>
      <c r="M137" s="497"/>
      <c r="N137" s="497"/>
      <c r="O137" s="497"/>
      <c r="P137" s="497"/>
      <c r="Q137" s="500"/>
      <c r="R137" s="10"/>
      <c r="S137" s="494"/>
    </row>
    <row r="138" spans="1:19" ht="12.75" customHeight="1" hidden="1">
      <c r="A138" s="132"/>
      <c r="B138" s="138" t="s">
        <v>4</v>
      </c>
      <c r="C138" s="135" t="s">
        <v>5</v>
      </c>
      <c r="D138" s="501" t="s">
        <v>6</v>
      </c>
      <c r="E138" s="502"/>
      <c r="F138" s="502"/>
      <c r="G138" s="502"/>
      <c r="H138" s="502"/>
      <c r="I138" s="502"/>
      <c r="J138" s="503"/>
      <c r="K138" s="139"/>
      <c r="L138" s="504"/>
      <c r="M138" s="502"/>
      <c r="N138" s="502"/>
      <c r="O138" s="502"/>
      <c r="P138" s="502"/>
      <c r="Q138" s="505"/>
      <c r="R138" s="11"/>
      <c r="S138" s="494"/>
    </row>
    <row r="139" spans="1:19" ht="12.75" customHeight="1" hidden="1">
      <c r="A139" s="132"/>
      <c r="B139" s="138" t="s">
        <v>7</v>
      </c>
      <c r="C139" s="135" t="s">
        <v>8</v>
      </c>
      <c r="D139" s="135"/>
      <c r="E139" s="136" t="s">
        <v>9</v>
      </c>
      <c r="F139" s="437">
        <v>610</v>
      </c>
      <c r="G139" s="437">
        <v>620</v>
      </c>
      <c r="H139" s="437">
        <v>630</v>
      </c>
      <c r="I139" s="437">
        <v>640</v>
      </c>
      <c r="J139" s="437" t="s">
        <v>10</v>
      </c>
      <c r="K139" s="140">
        <f>SUM(A139:J139)</f>
        <v>2500</v>
      </c>
      <c r="L139" s="456"/>
      <c r="M139" s="437"/>
      <c r="N139" s="437"/>
      <c r="O139" s="437"/>
      <c r="P139" s="437"/>
      <c r="Q139" s="492"/>
      <c r="R139" s="12"/>
      <c r="S139" s="494"/>
    </row>
    <row r="140" spans="1:19" ht="9.75" customHeight="1" hidden="1" thickBot="1">
      <c r="A140" s="132"/>
      <c r="B140" s="138"/>
      <c r="C140" s="135"/>
      <c r="D140" s="135"/>
      <c r="E140" s="136"/>
      <c r="F140" s="438"/>
      <c r="G140" s="438"/>
      <c r="H140" s="438"/>
      <c r="I140" s="438"/>
      <c r="J140" s="438"/>
      <c r="K140" s="140"/>
      <c r="L140" s="506"/>
      <c r="M140" s="438"/>
      <c r="N140" s="438"/>
      <c r="O140" s="438"/>
      <c r="P140" s="438"/>
      <c r="Q140" s="493"/>
      <c r="R140" s="12"/>
      <c r="S140" s="495"/>
    </row>
    <row r="141" spans="1:19" ht="12.75" customHeight="1" hidden="1">
      <c r="A141" s="14" t="e">
        <f>#REF!+1</f>
        <v>#REF!</v>
      </c>
      <c r="B141" s="58"/>
      <c r="C141" s="76" t="s">
        <v>56</v>
      </c>
      <c r="D141" s="59" t="s">
        <v>59</v>
      </c>
      <c r="E141" s="125"/>
      <c r="F141" s="16">
        <f>F142+F155+F168+F188+F197+F205+F237+F248</f>
        <v>70947</v>
      </c>
      <c r="G141" s="16">
        <f>G142+G155+G168+G188+G197+G205+G237+G248</f>
        <v>24796</v>
      </c>
      <c r="H141" s="16">
        <f>H142+H155+H168+H188+H197+H205+H237+H248</f>
        <v>36264</v>
      </c>
      <c r="I141" s="16">
        <f>I142+I155+I168+I188+I197+I205+I237+I248</f>
        <v>223</v>
      </c>
      <c r="J141" s="16">
        <f aca="true" t="shared" si="6" ref="J141:J178">SUM(F141:I141)</f>
        <v>132230</v>
      </c>
      <c r="K141" s="126">
        <f aca="true" t="shared" si="7" ref="K141:K178">SUM(J141)</f>
        <v>132230</v>
      </c>
      <c r="L141" s="16"/>
      <c r="M141" s="16"/>
      <c r="N141" s="16"/>
      <c r="O141" s="16"/>
      <c r="P141" s="16"/>
      <c r="Q141" s="17"/>
      <c r="R141" s="18"/>
      <c r="S141" s="61"/>
    </row>
    <row r="142" spans="1:19" ht="12.75" customHeight="1" hidden="1">
      <c r="A142" s="14" t="e">
        <f aca="true" t="shared" si="8" ref="A142:A178">A141+1</f>
        <v>#REF!</v>
      </c>
      <c r="B142" s="58"/>
      <c r="C142" s="53"/>
      <c r="D142" s="68" t="s">
        <v>12</v>
      </c>
      <c r="E142" s="145" t="s">
        <v>60</v>
      </c>
      <c r="F142" s="64">
        <f>10866+F146+F148</f>
        <v>11223</v>
      </c>
      <c r="G142" s="64">
        <f>3797+G146+G148</f>
        <v>3923</v>
      </c>
      <c r="H142" s="69">
        <f>SUM(H143:H153)</f>
        <v>6763</v>
      </c>
      <c r="I142" s="64">
        <v>0</v>
      </c>
      <c r="J142" s="64">
        <f t="shared" si="6"/>
        <v>21909</v>
      </c>
      <c r="K142" s="128">
        <f t="shared" si="7"/>
        <v>21909</v>
      </c>
      <c r="L142" s="63"/>
      <c r="M142" s="64"/>
      <c r="N142" s="64"/>
      <c r="O142" s="64"/>
      <c r="P142" s="64"/>
      <c r="Q142" s="62"/>
      <c r="R142" s="65"/>
      <c r="S142" s="66"/>
    </row>
    <row r="143" spans="1:19" ht="12.75" customHeight="1" hidden="1">
      <c r="A143" s="14" t="e">
        <f t="shared" si="8"/>
        <v>#REF!</v>
      </c>
      <c r="B143" s="58"/>
      <c r="C143" s="53"/>
      <c r="D143" s="20"/>
      <c r="E143" s="129" t="s">
        <v>13</v>
      </c>
      <c r="F143" s="37"/>
      <c r="G143" s="37"/>
      <c r="H143" s="38">
        <f>3877+12+1-H144</f>
        <v>2904</v>
      </c>
      <c r="I143" s="37"/>
      <c r="J143" s="37">
        <f t="shared" si="6"/>
        <v>2904</v>
      </c>
      <c r="K143" s="112">
        <f t="shared" si="7"/>
        <v>2904</v>
      </c>
      <c r="L143" s="21"/>
      <c r="M143" s="22"/>
      <c r="N143" s="22"/>
      <c r="O143" s="22"/>
      <c r="P143" s="22"/>
      <c r="Q143" s="27"/>
      <c r="R143" s="28"/>
      <c r="S143" s="41"/>
    </row>
    <row r="144" spans="1:19" ht="12.75" customHeight="1" hidden="1">
      <c r="A144" s="14" t="e">
        <f t="shared" si="8"/>
        <v>#REF!</v>
      </c>
      <c r="B144" s="58"/>
      <c r="C144" s="53"/>
      <c r="D144" s="20"/>
      <c r="E144" s="141" t="s">
        <v>15</v>
      </c>
      <c r="F144" s="37"/>
      <c r="G144" s="37"/>
      <c r="H144" s="38">
        <v>986</v>
      </c>
      <c r="I144" s="37"/>
      <c r="J144" s="37">
        <f t="shared" si="6"/>
        <v>986</v>
      </c>
      <c r="K144" s="112">
        <f t="shared" si="7"/>
        <v>986</v>
      </c>
      <c r="L144" s="21"/>
      <c r="M144" s="22"/>
      <c r="N144" s="22"/>
      <c r="O144" s="22"/>
      <c r="P144" s="22"/>
      <c r="Q144" s="27"/>
      <c r="R144" s="28"/>
      <c r="S144" s="41"/>
    </row>
    <row r="145" spans="1:19" ht="12.75" customHeight="1" hidden="1">
      <c r="A145" s="14" t="e">
        <f t="shared" si="8"/>
        <v>#REF!</v>
      </c>
      <c r="B145" s="58"/>
      <c r="C145" s="53"/>
      <c r="D145" s="20"/>
      <c r="E145" s="129" t="s">
        <v>61</v>
      </c>
      <c r="F145" s="37"/>
      <c r="G145" s="37"/>
      <c r="H145" s="38">
        <v>300</v>
      </c>
      <c r="I145" s="37"/>
      <c r="J145" s="37">
        <f t="shared" si="6"/>
        <v>300</v>
      </c>
      <c r="K145" s="112">
        <f t="shared" si="7"/>
        <v>300</v>
      </c>
      <c r="L145" s="21"/>
      <c r="M145" s="22"/>
      <c r="N145" s="22"/>
      <c r="O145" s="22"/>
      <c r="P145" s="22"/>
      <c r="Q145" s="27"/>
      <c r="R145" s="28"/>
      <c r="S145" s="41"/>
    </row>
    <row r="146" spans="1:19" ht="12.75" customHeight="1" hidden="1">
      <c r="A146" s="14" t="e">
        <f t="shared" si="8"/>
        <v>#REF!</v>
      </c>
      <c r="B146" s="58"/>
      <c r="C146" s="53"/>
      <c r="D146" s="20"/>
      <c r="E146" s="129" t="s">
        <v>62</v>
      </c>
      <c r="F146" s="37">
        <v>122</v>
      </c>
      <c r="G146" s="37">
        <v>43</v>
      </c>
      <c r="H146" s="38"/>
      <c r="I146" s="37"/>
      <c r="J146" s="37">
        <f t="shared" si="6"/>
        <v>165</v>
      </c>
      <c r="K146" s="112">
        <f t="shared" si="7"/>
        <v>165</v>
      </c>
      <c r="L146" s="21"/>
      <c r="M146" s="22"/>
      <c r="N146" s="22"/>
      <c r="O146" s="22"/>
      <c r="P146" s="22"/>
      <c r="Q146" s="27"/>
      <c r="R146" s="28"/>
      <c r="S146" s="41"/>
    </row>
    <row r="147" spans="1:19" ht="12.75" customHeight="1" hidden="1">
      <c r="A147" s="14" t="e">
        <f t="shared" si="8"/>
        <v>#REF!</v>
      </c>
      <c r="B147" s="58"/>
      <c r="C147" s="53"/>
      <c r="D147" s="20"/>
      <c r="E147" s="129" t="s">
        <v>57</v>
      </c>
      <c r="F147" s="37"/>
      <c r="G147" s="37"/>
      <c r="H147" s="38">
        <v>181</v>
      </c>
      <c r="I147" s="37"/>
      <c r="J147" s="37">
        <f t="shared" si="6"/>
        <v>181</v>
      </c>
      <c r="K147" s="112">
        <f t="shared" si="7"/>
        <v>181</v>
      </c>
      <c r="L147" s="36"/>
      <c r="M147" s="37"/>
      <c r="N147" s="37"/>
      <c r="O147" s="37"/>
      <c r="P147" s="37"/>
      <c r="Q147" s="27"/>
      <c r="R147" s="28"/>
      <c r="S147" s="41"/>
    </row>
    <row r="148" spans="1:19" ht="12.75" customHeight="1" hidden="1">
      <c r="A148" s="14" t="e">
        <f t="shared" si="8"/>
        <v>#REF!</v>
      </c>
      <c r="B148" s="58"/>
      <c r="C148" s="53"/>
      <c r="D148" s="20"/>
      <c r="E148" s="141" t="s">
        <v>63</v>
      </c>
      <c r="F148" s="37">
        <v>235</v>
      </c>
      <c r="G148" s="37">
        <v>83</v>
      </c>
      <c r="H148" s="38">
        <v>1375</v>
      </c>
      <c r="I148" s="37"/>
      <c r="J148" s="37">
        <f t="shared" si="6"/>
        <v>1693</v>
      </c>
      <c r="K148" s="112">
        <f t="shared" si="7"/>
        <v>1693</v>
      </c>
      <c r="L148" s="36"/>
      <c r="M148" s="37"/>
      <c r="N148" s="37"/>
      <c r="O148" s="37"/>
      <c r="P148" s="37"/>
      <c r="Q148" s="27"/>
      <c r="R148" s="28"/>
      <c r="S148" s="41"/>
    </row>
    <row r="149" spans="1:19" ht="12.75" customHeight="1" hidden="1">
      <c r="A149" s="14" t="e">
        <f t="shared" si="8"/>
        <v>#REF!</v>
      </c>
      <c r="B149" s="58"/>
      <c r="C149" s="53"/>
      <c r="D149" s="20"/>
      <c r="E149" s="129" t="s">
        <v>14</v>
      </c>
      <c r="F149" s="37"/>
      <c r="G149" s="37"/>
      <c r="H149" s="38">
        <v>402</v>
      </c>
      <c r="I149" s="37"/>
      <c r="J149" s="37">
        <f t="shared" si="6"/>
        <v>402</v>
      </c>
      <c r="K149" s="112">
        <f t="shared" si="7"/>
        <v>402</v>
      </c>
      <c r="L149" s="36"/>
      <c r="M149" s="37"/>
      <c r="N149" s="37"/>
      <c r="O149" s="37"/>
      <c r="P149" s="37"/>
      <c r="Q149" s="27"/>
      <c r="R149" s="28"/>
      <c r="S149" s="41"/>
    </row>
    <row r="150" spans="1:19" ht="12.75" customHeight="1" hidden="1">
      <c r="A150" s="14" t="e">
        <f t="shared" si="8"/>
        <v>#REF!</v>
      </c>
      <c r="B150" s="58"/>
      <c r="C150" s="53"/>
      <c r="D150" s="20"/>
      <c r="E150" s="129" t="s">
        <v>58</v>
      </c>
      <c r="F150" s="37"/>
      <c r="G150" s="37"/>
      <c r="H150" s="38">
        <v>415</v>
      </c>
      <c r="I150" s="37"/>
      <c r="J150" s="37">
        <f t="shared" si="6"/>
        <v>415</v>
      </c>
      <c r="K150" s="112">
        <f t="shared" si="7"/>
        <v>415</v>
      </c>
      <c r="L150" s="36"/>
      <c r="M150" s="37"/>
      <c r="N150" s="37"/>
      <c r="O150" s="37"/>
      <c r="P150" s="37"/>
      <c r="Q150" s="27"/>
      <c r="R150" s="28"/>
      <c r="S150" s="41"/>
    </row>
    <row r="151" spans="1:19" ht="12.75" customHeight="1" hidden="1">
      <c r="A151" s="14" t="e">
        <f t="shared" si="8"/>
        <v>#REF!</v>
      </c>
      <c r="B151" s="58"/>
      <c r="C151" s="53"/>
      <c r="D151" s="20"/>
      <c r="E151" s="129" t="s">
        <v>16</v>
      </c>
      <c r="F151" s="37"/>
      <c r="G151" s="37"/>
      <c r="H151" s="38"/>
      <c r="I151" s="37"/>
      <c r="J151" s="37">
        <f t="shared" si="6"/>
        <v>0</v>
      </c>
      <c r="K151" s="112">
        <f t="shared" si="7"/>
        <v>0</v>
      </c>
      <c r="L151" s="36"/>
      <c r="M151" s="37"/>
      <c r="N151" s="37"/>
      <c r="O151" s="37"/>
      <c r="P151" s="37"/>
      <c r="Q151" s="27"/>
      <c r="R151" s="28"/>
      <c r="S151" s="42"/>
    </row>
    <row r="152" spans="1:19" ht="12.75" customHeight="1" hidden="1">
      <c r="A152" s="14" t="e">
        <f t="shared" si="8"/>
        <v>#REF!</v>
      </c>
      <c r="B152" s="58"/>
      <c r="C152" s="53"/>
      <c r="D152" s="20"/>
      <c r="E152" s="129" t="s">
        <v>64</v>
      </c>
      <c r="F152" s="37"/>
      <c r="G152" s="37"/>
      <c r="H152" s="38"/>
      <c r="I152" s="37"/>
      <c r="J152" s="37">
        <f t="shared" si="6"/>
        <v>0</v>
      </c>
      <c r="K152" s="112">
        <f t="shared" si="7"/>
        <v>0</v>
      </c>
      <c r="L152" s="36"/>
      <c r="M152" s="37"/>
      <c r="N152" s="37"/>
      <c r="O152" s="37"/>
      <c r="P152" s="40"/>
      <c r="Q152" s="27"/>
      <c r="R152" s="28"/>
      <c r="S152" s="41"/>
    </row>
    <row r="153" spans="1:19" ht="12.75" customHeight="1" hidden="1">
      <c r="A153" s="14" t="e">
        <f t="shared" si="8"/>
        <v>#REF!</v>
      </c>
      <c r="B153" s="58"/>
      <c r="C153" s="53"/>
      <c r="D153" s="20"/>
      <c r="E153" s="141" t="s">
        <v>65</v>
      </c>
      <c r="F153" s="37"/>
      <c r="G153" s="37"/>
      <c r="H153" s="38">
        <v>200</v>
      </c>
      <c r="I153" s="37"/>
      <c r="J153" s="37">
        <f t="shared" si="6"/>
        <v>200</v>
      </c>
      <c r="K153" s="112">
        <f t="shared" si="7"/>
        <v>200</v>
      </c>
      <c r="L153" s="36"/>
      <c r="M153" s="37"/>
      <c r="N153" s="37"/>
      <c r="O153" s="37"/>
      <c r="P153" s="37"/>
      <c r="Q153" s="27"/>
      <c r="R153" s="28"/>
      <c r="S153" s="41"/>
    </row>
    <row r="154" spans="1:19" ht="12.75" customHeight="1" hidden="1">
      <c r="A154" s="14" t="e">
        <f t="shared" si="8"/>
        <v>#REF!</v>
      </c>
      <c r="B154" s="58"/>
      <c r="C154" s="53"/>
      <c r="D154" s="20"/>
      <c r="E154" s="141" t="s">
        <v>66</v>
      </c>
      <c r="F154" s="37"/>
      <c r="G154" s="37"/>
      <c r="H154" s="38"/>
      <c r="I154" s="37"/>
      <c r="J154" s="37">
        <f t="shared" si="6"/>
        <v>0</v>
      </c>
      <c r="K154" s="112">
        <f t="shared" si="7"/>
        <v>0</v>
      </c>
      <c r="L154" s="36"/>
      <c r="M154" s="37"/>
      <c r="N154" s="37"/>
      <c r="O154" s="37"/>
      <c r="P154" s="37"/>
      <c r="Q154" s="27"/>
      <c r="R154" s="28"/>
      <c r="S154" s="41"/>
    </row>
    <row r="155" spans="1:19" ht="12.75" customHeight="1" hidden="1">
      <c r="A155" s="14" t="e">
        <f t="shared" si="8"/>
        <v>#REF!</v>
      </c>
      <c r="B155" s="58"/>
      <c r="C155" s="53"/>
      <c r="D155" s="68" t="s">
        <v>17</v>
      </c>
      <c r="E155" s="145" t="s">
        <v>67</v>
      </c>
      <c r="F155" s="64">
        <v>15311</v>
      </c>
      <c r="G155" s="64">
        <v>5351</v>
      </c>
      <c r="H155" s="69">
        <f>SUM(H156:H164)</f>
        <v>8038</v>
      </c>
      <c r="I155" s="64">
        <f>SUM(I156:I164)</f>
        <v>22</v>
      </c>
      <c r="J155" s="64">
        <f t="shared" si="6"/>
        <v>28722</v>
      </c>
      <c r="K155" s="128">
        <f t="shared" si="7"/>
        <v>28722</v>
      </c>
      <c r="L155" s="63"/>
      <c r="M155" s="64"/>
      <c r="N155" s="64"/>
      <c r="O155" s="64"/>
      <c r="P155" s="64"/>
      <c r="Q155" s="62"/>
      <c r="R155" s="65"/>
      <c r="S155" s="67"/>
    </row>
    <row r="156" spans="1:19" ht="12.75" customHeight="1" hidden="1">
      <c r="A156" s="14" t="e">
        <f t="shared" si="8"/>
        <v>#REF!</v>
      </c>
      <c r="B156" s="58"/>
      <c r="C156" s="53"/>
      <c r="D156" s="20"/>
      <c r="E156" s="129" t="s">
        <v>57</v>
      </c>
      <c r="F156" s="37"/>
      <c r="G156" s="37"/>
      <c r="H156" s="38">
        <v>81</v>
      </c>
      <c r="I156" s="37"/>
      <c r="J156" s="37">
        <f t="shared" si="6"/>
        <v>81</v>
      </c>
      <c r="K156" s="112">
        <f t="shared" si="7"/>
        <v>81</v>
      </c>
      <c r="L156" s="36"/>
      <c r="M156" s="37"/>
      <c r="N156" s="37"/>
      <c r="O156" s="37"/>
      <c r="P156" s="37"/>
      <c r="Q156" s="27"/>
      <c r="R156" s="28"/>
      <c r="S156" s="41"/>
    </row>
    <row r="157" spans="1:19" ht="12.75" customHeight="1" hidden="1">
      <c r="A157" s="14" t="e">
        <f t="shared" si="8"/>
        <v>#REF!</v>
      </c>
      <c r="B157" s="58"/>
      <c r="C157" s="53"/>
      <c r="D157" s="20"/>
      <c r="E157" s="129" t="s">
        <v>13</v>
      </c>
      <c r="F157" s="37"/>
      <c r="G157" s="37"/>
      <c r="H157" s="38">
        <f>5478+12</f>
        <v>5490</v>
      </c>
      <c r="I157" s="37"/>
      <c r="J157" s="37">
        <f t="shared" si="6"/>
        <v>5490</v>
      </c>
      <c r="K157" s="112">
        <f t="shared" si="7"/>
        <v>5490</v>
      </c>
      <c r="L157" s="36"/>
      <c r="M157" s="37"/>
      <c r="N157" s="37"/>
      <c r="O157" s="37"/>
      <c r="P157" s="37"/>
      <c r="Q157" s="27"/>
      <c r="R157" s="28"/>
      <c r="S157" s="41"/>
    </row>
    <row r="158" spans="1:19" ht="12.75" customHeight="1" hidden="1">
      <c r="A158" s="14" t="e">
        <f t="shared" si="8"/>
        <v>#REF!</v>
      </c>
      <c r="B158" s="58"/>
      <c r="C158" s="53"/>
      <c r="D158" s="20"/>
      <c r="E158" s="129" t="s">
        <v>61</v>
      </c>
      <c r="F158" s="37"/>
      <c r="G158" s="37"/>
      <c r="H158" s="38">
        <v>290</v>
      </c>
      <c r="I158" s="37"/>
      <c r="J158" s="37">
        <f t="shared" si="6"/>
        <v>290</v>
      </c>
      <c r="K158" s="112">
        <f t="shared" si="7"/>
        <v>290</v>
      </c>
      <c r="L158" s="36"/>
      <c r="M158" s="37"/>
      <c r="N158" s="37"/>
      <c r="O158" s="37"/>
      <c r="P158" s="37"/>
      <c r="Q158" s="27"/>
      <c r="R158" s="28"/>
      <c r="S158" s="41"/>
    </row>
    <row r="159" spans="1:19" ht="12.75" customHeight="1" hidden="1">
      <c r="A159" s="14" t="e">
        <f t="shared" si="8"/>
        <v>#REF!</v>
      </c>
      <c r="B159" s="58"/>
      <c r="C159" s="53"/>
      <c r="D159" s="20"/>
      <c r="E159" s="129" t="s">
        <v>68</v>
      </c>
      <c r="F159" s="37"/>
      <c r="G159" s="37"/>
      <c r="H159" s="38"/>
      <c r="I159" s="37">
        <v>22</v>
      </c>
      <c r="J159" s="37">
        <f t="shared" si="6"/>
        <v>22</v>
      </c>
      <c r="K159" s="112">
        <f t="shared" si="7"/>
        <v>22</v>
      </c>
      <c r="L159" s="36"/>
      <c r="M159" s="37"/>
      <c r="N159" s="37"/>
      <c r="O159" s="37"/>
      <c r="P159" s="37"/>
      <c r="Q159" s="27"/>
      <c r="R159" s="28"/>
      <c r="S159" s="41"/>
    </row>
    <row r="160" spans="1:19" ht="12.75" customHeight="1" hidden="1">
      <c r="A160" s="14" t="e">
        <f t="shared" si="8"/>
        <v>#REF!</v>
      </c>
      <c r="B160" s="58"/>
      <c r="C160" s="53"/>
      <c r="D160" s="20"/>
      <c r="E160" s="129" t="s">
        <v>58</v>
      </c>
      <c r="F160" s="37"/>
      <c r="G160" s="37"/>
      <c r="H160" s="38">
        <v>280</v>
      </c>
      <c r="I160" s="37"/>
      <c r="J160" s="37">
        <f t="shared" si="6"/>
        <v>280</v>
      </c>
      <c r="K160" s="112">
        <f t="shared" si="7"/>
        <v>280</v>
      </c>
      <c r="L160" s="36"/>
      <c r="M160" s="37"/>
      <c r="N160" s="37"/>
      <c r="O160" s="37"/>
      <c r="P160" s="37"/>
      <c r="Q160" s="27"/>
      <c r="R160" s="28"/>
      <c r="S160" s="41"/>
    </row>
    <row r="161" spans="1:19" ht="12.75" customHeight="1" hidden="1">
      <c r="A161" s="14" t="e">
        <f t="shared" si="8"/>
        <v>#REF!</v>
      </c>
      <c r="B161" s="58"/>
      <c r="C161" s="53"/>
      <c r="D161" s="20"/>
      <c r="E161" s="129" t="s">
        <v>69</v>
      </c>
      <c r="F161" s="37"/>
      <c r="G161" s="37"/>
      <c r="H161" s="38">
        <v>1200</v>
      </c>
      <c r="I161" s="37"/>
      <c r="J161" s="37">
        <f t="shared" si="6"/>
        <v>1200</v>
      </c>
      <c r="K161" s="112">
        <f t="shared" si="7"/>
        <v>1200</v>
      </c>
      <c r="L161" s="36"/>
      <c r="M161" s="37"/>
      <c r="N161" s="37"/>
      <c r="O161" s="37"/>
      <c r="P161" s="37"/>
      <c r="Q161" s="27"/>
      <c r="R161" s="28"/>
      <c r="S161" s="41"/>
    </row>
    <row r="162" spans="1:19" ht="12.75" customHeight="1" hidden="1">
      <c r="A162" s="14" t="e">
        <f t="shared" si="8"/>
        <v>#REF!</v>
      </c>
      <c r="B162" s="58"/>
      <c r="C162" s="53"/>
      <c r="D162" s="20"/>
      <c r="E162" s="129" t="s">
        <v>65</v>
      </c>
      <c r="F162" s="37"/>
      <c r="G162" s="37"/>
      <c r="H162" s="38">
        <v>200</v>
      </c>
      <c r="I162" s="37"/>
      <c r="J162" s="37">
        <f t="shared" si="6"/>
        <v>200</v>
      </c>
      <c r="K162" s="112">
        <f t="shared" si="7"/>
        <v>200</v>
      </c>
      <c r="L162" s="36"/>
      <c r="M162" s="37"/>
      <c r="N162" s="37"/>
      <c r="O162" s="37"/>
      <c r="P162" s="37"/>
      <c r="Q162" s="27"/>
      <c r="R162" s="28"/>
      <c r="S162" s="41"/>
    </row>
    <row r="163" spans="1:19" ht="12.75" customHeight="1" hidden="1">
      <c r="A163" s="14" t="e">
        <f t="shared" si="8"/>
        <v>#REF!</v>
      </c>
      <c r="B163" s="58"/>
      <c r="C163" s="53"/>
      <c r="D163" s="20"/>
      <c r="E163" s="129" t="s">
        <v>14</v>
      </c>
      <c r="F163" s="37"/>
      <c r="G163" s="37"/>
      <c r="H163" s="38">
        <v>497</v>
      </c>
      <c r="I163" s="37"/>
      <c r="J163" s="37">
        <f t="shared" si="6"/>
        <v>497</v>
      </c>
      <c r="K163" s="112">
        <f t="shared" si="7"/>
        <v>497</v>
      </c>
      <c r="L163" s="36"/>
      <c r="M163" s="37"/>
      <c r="N163" s="37"/>
      <c r="O163" s="37"/>
      <c r="P163" s="37"/>
      <c r="Q163" s="27"/>
      <c r="R163" s="28"/>
      <c r="S163" s="41"/>
    </row>
    <row r="164" spans="1:19" ht="12.75" customHeight="1" hidden="1">
      <c r="A164" s="14" t="e">
        <f t="shared" si="8"/>
        <v>#REF!</v>
      </c>
      <c r="B164" s="58"/>
      <c r="C164" s="53"/>
      <c r="D164" s="20"/>
      <c r="E164" s="129" t="s">
        <v>70</v>
      </c>
      <c r="F164" s="37"/>
      <c r="G164" s="37"/>
      <c r="H164" s="38"/>
      <c r="I164" s="37"/>
      <c r="J164" s="37">
        <f t="shared" si="6"/>
        <v>0</v>
      </c>
      <c r="K164" s="112">
        <f t="shared" si="7"/>
        <v>0</v>
      </c>
      <c r="L164" s="36"/>
      <c r="M164" s="37"/>
      <c r="N164" s="37"/>
      <c r="O164" s="37"/>
      <c r="P164" s="40"/>
      <c r="Q164" s="27"/>
      <c r="R164" s="28"/>
      <c r="S164" s="41"/>
    </row>
    <row r="165" spans="1:19" ht="12.75" customHeight="1" hidden="1">
      <c r="A165" s="14" t="e">
        <f t="shared" si="8"/>
        <v>#REF!</v>
      </c>
      <c r="B165" s="58"/>
      <c r="C165" s="53"/>
      <c r="D165" s="20"/>
      <c r="E165" s="129" t="s">
        <v>16</v>
      </c>
      <c r="F165" s="37"/>
      <c r="G165" s="37"/>
      <c r="H165" s="38"/>
      <c r="I165" s="37"/>
      <c r="J165" s="37">
        <f t="shared" si="6"/>
        <v>0</v>
      </c>
      <c r="K165" s="112">
        <f t="shared" si="7"/>
        <v>0</v>
      </c>
      <c r="L165" s="36"/>
      <c r="M165" s="37"/>
      <c r="N165" s="37"/>
      <c r="O165" s="37"/>
      <c r="P165" s="37"/>
      <c r="Q165" s="27"/>
      <c r="R165" s="28"/>
      <c r="S165" s="41"/>
    </row>
    <row r="166" spans="1:19" ht="12.75" customHeight="1" hidden="1">
      <c r="A166" s="14" t="e">
        <f t="shared" si="8"/>
        <v>#REF!</v>
      </c>
      <c r="B166" s="58"/>
      <c r="C166" s="53"/>
      <c r="D166" s="20"/>
      <c r="E166" s="129" t="s">
        <v>71</v>
      </c>
      <c r="F166" s="37"/>
      <c r="G166" s="37"/>
      <c r="H166" s="38"/>
      <c r="I166" s="37"/>
      <c r="J166" s="37">
        <f t="shared" si="6"/>
        <v>0</v>
      </c>
      <c r="K166" s="112">
        <f t="shared" si="7"/>
        <v>0</v>
      </c>
      <c r="L166" s="36"/>
      <c r="M166" s="37"/>
      <c r="N166" s="37"/>
      <c r="O166" s="37"/>
      <c r="P166" s="37"/>
      <c r="Q166" s="27"/>
      <c r="R166" s="28"/>
      <c r="S166" s="41"/>
    </row>
    <row r="167" spans="1:19" ht="12.75" customHeight="1" hidden="1">
      <c r="A167" s="14" t="e">
        <f t="shared" si="8"/>
        <v>#REF!</v>
      </c>
      <c r="B167" s="58"/>
      <c r="C167" s="53"/>
      <c r="D167" s="20"/>
      <c r="E167" s="129" t="s">
        <v>66</v>
      </c>
      <c r="F167" s="37"/>
      <c r="G167" s="37"/>
      <c r="H167" s="38"/>
      <c r="I167" s="37"/>
      <c r="J167" s="37">
        <f t="shared" si="6"/>
        <v>0</v>
      </c>
      <c r="K167" s="112">
        <f t="shared" si="7"/>
        <v>0</v>
      </c>
      <c r="L167" s="36"/>
      <c r="M167" s="37"/>
      <c r="N167" s="37"/>
      <c r="O167" s="37"/>
      <c r="P167" s="37"/>
      <c r="Q167" s="27"/>
      <c r="R167" s="28"/>
      <c r="S167" s="41"/>
    </row>
    <row r="168" spans="1:19" ht="12.75" customHeight="1" hidden="1">
      <c r="A168" s="14" t="e">
        <f t="shared" si="8"/>
        <v>#REF!</v>
      </c>
      <c r="B168" s="58"/>
      <c r="C168" s="53"/>
      <c r="D168" s="68" t="s">
        <v>19</v>
      </c>
      <c r="E168" s="145" t="s">
        <v>72</v>
      </c>
      <c r="F168" s="64">
        <v>10914</v>
      </c>
      <c r="G168" s="64">
        <v>3814</v>
      </c>
      <c r="H168" s="69">
        <f>SUM(H169:H174)</f>
        <v>4841</v>
      </c>
      <c r="I168" s="64">
        <f>SUM(I169:I178)</f>
        <v>6</v>
      </c>
      <c r="J168" s="64">
        <f t="shared" si="6"/>
        <v>19575</v>
      </c>
      <c r="K168" s="128">
        <f t="shared" si="7"/>
        <v>19575</v>
      </c>
      <c r="L168" s="63"/>
      <c r="M168" s="64"/>
      <c r="N168" s="64"/>
      <c r="O168" s="64"/>
      <c r="P168" s="64"/>
      <c r="Q168" s="62"/>
      <c r="R168" s="65"/>
      <c r="S168" s="66"/>
    </row>
    <row r="169" spans="1:19" ht="12.75" customHeight="1" hidden="1">
      <c r="A169" s="14" t="e">
        <f t="shared" si="8"/>
        <v>#REF!</v>
      </c>
      <c r="B169" s="58"/>
      <c r="C169" s="53"/>
      <c r="D169" s="20"/>
      <c r="E169" s="129" t="s">
        <v>57</v>
      </c>
      <c r="F169" s="37"/>
      <c r="G169" s="37"/>
      <c r="H169" s="38">
        <v>60</v>
      </c>
      <c r="I169" s="37"/>
      <c r="J169" s="37">
        <f t="shared" si="6"/>
        <v>60</v>
      </c>
      <c r="K169" s="112">
        <f t="shared" si="7"/>
        <v>60</v>
      </c>
      <c r="L169" s="36"/>
      <c r="M169" s="37"/>
      <c r="N169" s="37"/>
      <c r="O169" s="37"/>
      <c r="P169" s="37"/>
      <c r="Q169" s="27"/>
      <c r="R169" s="28"/>
      <c r="S169" s="41"/>
    </row>
    <row r="170" spans="1:19" ht="12.75" customHeight="1" hidden="1">
      <c r="A170" s="14" t="e">
        <f t="shared" si="8"/>
        <v>#REF!</v>
      </c>
      <c r="B170" s="58"/>
      <c r="C170" s="53"/>
      <c r="D170" s="20"/>
      <c r="E170" s="129" t="s">
        <v>13</v>
      </c>
      <c r="F170" s="37"/>
      <c r="G170" s="37"/>
      <c r="H170" s="38">
        <f>3905+12+2-415</f>
        <v>3504</v>
      </c>
      <c r="I170" s="37"/>
      <c r="J170" s="37">
        <f t="shared" si="6"/>
        <v>3504</v>
      </c>
      <c r="K170" s="112">
        <f t="shared" si="7"/>
        <v>3504</v>
      </c>
      <c r="L170" s="36"/>
      <c r="M170" s="37"/>
      <c r="N170" s="37"/>
      <c r="O170" s="37"/>
      <c r="P170" s="37"/>
      <c r="Q170" s="27"/>
      <c r="R170" s="28"/>
      <c r="S170" s="41"/>
    </row>
    <row r="171" spans="1:19" ht="12.75" customHeight="1" hidden="1">
      <c r="A171" s="14" t="e">
        <f t="shared" si="8"/>
        <v>#REF!</v>
      </c>
      <c r="B171" s="58"/>
      <c r="C171" s="53"/>
      <c r="D171" s="20"/>
      <c r="E171" s="129" t="s">
        <v>15</v>
      </c>
      <c r="F171" s="37"/>
      <c r="G171" s="37"/>
      <c r="H171" s="38">
        <v>415</v>
      </c>
      <c r="I171" s="37"/>
      <c r="J171" s="37">
        <f t="shared" si="6"/>
        <v>415</v>
      </c>
      <c r="K171" s="112">
        <f t="shared" si="7"/>
        <v>415</v>
      </c>
      <c r="L171" s="36"/>
      <c r="M171" s="37"/>
      <c r="N171" s="37"/>
      <c r="O171" s="37"/>
      <c r="P171" s="37"/>
      <c r="Q171" s="27"/>
      <c r="R171" s="28"/>
      <c r="S171" s="41"/>
    </row>
    <row r="172" spans="1:19" ht="12.75" customHeight="1" hidden="1">
      <c r="A172" s="14" t="e">
        <f t="shared" si="8"/>
        <v>#REF!</v>
      </c>
      <c r="B172" s="58"/>
      <c r="C172" s="53"/>
      <c r="D172" s="20"/>
      <c r="E172" s="129" t="s">
        <v>61</v>
      </c>
      <c r="F172" s="37"/>
      <c r="G172" s="37"/>
      <c r="H172" s="38">
        <v>21</v>
      </c>
      <c r="I172" s="37"/>
      <c r="J172" s="37">
        <f t="shared" si="6"/>
        <v>21</v>
      </c>
      <c r="K172" s="112">
        <f t="shared" si="7"/>
        <v>21</v>
      </c>
      <c r="L172" s="36"/>
      <c r="M172" s="37"/>
      <c r="N172" s="37"/>
      <c r="O172" s="37"/>
      <c r="P172" s="37"/>
      <c r="Q172" s="27"/>
      <c r="R172" s="28"/>
      <c r="S172" s="41"/>
    </row>
    <row r="173" spans="1:19" ht="12.75" customHeight="1" hidden="1">
      <c r="A173" s="14" t="e">
        <f t="shared" si="8"/>
        <v>#REF!</v>
      </c>
      <c r="B173" s="58"/>
      <c r="C173" s="53"/>
      <c r="D173" s="20"/>
      <c r="E173" s="129" t="s">
        <v>14</v>
      </c>
      <c r="F173" s="37"/>
      <c r="G173" s="37"/>
      <c r="H173" s="38">
        <v>341</v>
      </c>
      <c r="I173" s="37"/>
      <c r="J173" s="37">
        <f t="shared" si="6"/>
        <v>341</v>
      </c>
      <c r="K173" s="112">
        <f t="shared" si="7"/>
        <v>341</v>
      </c>
      <c r="L173" s="36"/>
      <c r="M173" s="37"/>
      <c r="N173" s="37"/>
      <c r="O173" s="37"/>
      <c r="P173" s="37"/>
      <c r="Q173" s="27"/>
      <c r="R173" s="28"/>
      <c r="S173" s="41"/>
    </row>
    <row r="174" spans="1:19" ht="12.75" customHeight="1" hidden="1">
      <c r="A174" s="14" t="e">
        <f t="shared" si="8"/>
        <v>#REF!</v>
      </c>
      <c r="B174" s="58"/>
      <c r="C174" s="53"/>
      <c r="D174" s="20"/>
      <c r="E174" s="129" t="s">
        <v>58</v>
      </c>
      <c r="F174" s="37"/>
      <c r="G174" s="37"/>
      <c r="H174" s="38">
        <v>500</v>
      </c>
      <c r="I174" s="37"/>
      <c r="J174" s="37">
        <f t="shared" si="6"/>
        <v>500</v>
      </c>
      <c r="K174" s="112">
        <f t="shared" si="7"/>
        <v>500</v>
      </c>
      <c r="L174" s="36"/>
      <c r="M174" s="37"/>
      <c r="N174" s="37"/>
      <c r="O174" s="37"/>
      <c r="P174" s="37"/>
      <c r="Q174" s="27"/>
      <c r="R174" s="28"/>
      <c r="S174" s="41"/>
    </row>
    <row r="175" spans="1:19" ht="12.75" customHeight="1" hidden="1">
      <c r="A175" s="14" t="e">
        <f t="shared" si="8"/>
        <v>#REF!</v>
      </c>
      <c r="B175" s="58"/>
      <c r="C175" s="53"/>
      <c r="D175" s="20"/>
      <c r="E175" s="129" t="s">
        <v>68</v>
      </c>
      <c r="F175" s="37"/>
      <c r="G175" s="37"/>
      <c r="H175" s="38"/>
      <c r="I175" s="37">
        <v>6</v>
      </c>
      <c r="J175" s="37">
        <f t="shared" si="6"/>
        <v>6</v>
      </c>
      <c r="K175" s="112">
        <f t="shared" si="7"/>
        <v>6</v>
      </c>
      <c r="L175" s="36"/>
      <c r="M175" s="37"/>
      <c r="N175" s="37"/>
      <c r="O175" s="37"/>
      <c r="P175" s="37"/>
      <c r="Q175" s="27"/>
      <c r="R175" s="28"/>
      <c r="S175" s="41"/>
    </row>
    <row r="176" spans="1:19" ht="12.75" customHeight="1" hidden="1">
      <c r="A176" s="14" t="e">
        <f t="shared" si="8"/>
        <v>#REF!</v>
      </c>
      <c r="B176" s="58"/>
      <c r="C176" s="53"/>
      <c r="D176" s="20"/>
      <c r="E176" s="129" t="s">
        <v>16</v>
      </c>
      <c r="F176" s="37"/>
      <c r="G176" s="37"/>
      <c r="H176" s="38"/>
      <c r="I176" s="37"/>
      <c r="J176" s="37">
        <f t="shared" si="6"/>
        <v>0</v>
      </c>
      <c r="K176" s="112">
        <f t="shared" si="7"/>
        <v>0</v>
      </c>
      <c r="L176" s="36"/>
      <c r="M176" s="37"/>
      <c r="N176" s="37"/>
      <c r="O176" s="37"/>
      <c r="P176" s="37"/>
      <c r="Q176" s="27"/>
      <c r="R176" s="28"/>
      <c r="S176" s="41"/>
    </row>
    <row r="177" spans="1:19" ht="12.75" customHeight="1" hidden="1">
      <c r="A177" s="14" t="e">
        <f t="shared" si="8"/>
        <v>#REF!</v>
      </c>
      <c r="B177" s="58"/>
      <c r="C177" s="53"/>
      <c r="D177" s="20"/>
      <c r="E177" s="129" t="s">
        <v>73</v>
      </c>
      <c r="F177" s="37"/>
      <c r="G177" s="37"/>
      <c r="H177" s="38"/>
      <c r="I177" s="37"/>
      <c r="J177" s="37">
        <f t="shared" si="6"/>
        <v>0</v>
      </c>
      <c r="K177" s="112">
        <f t="shared" si="7"/>
        <v>0</v>
      </c>
      <c r="L177" s="36"/>
      <c r="M177" s="37"/>
      <c r="N177" s="37"/>
      <c r="O177" s="37"/>
      <c r="P177" s="37"/>
      <c r="Q177" s="27"/>
      <c r="R177" s="28"/>
      <c r="S177" s="41"/>
    </row>
    <row r="178" spans="1:19" ht="13.5" customHeight="1" hidden="1" thickBot="1">
      <c r="A178" s="14" t="e">
        <f t="shared" si="8"/>
        <v>#REF!</v>
      </c>
      <c r="B178" s="58"/>
      <c r="C178" s="53"/>
      <c r="D178" s="20"/>
      <c r="E178" s="141" t="s">
        <v>66</v>
      </c>
      <c r="F178" s="37"/>
      <c r="G178" s="37"/>
      <c r="H178" s="38"/>
      <c r="I178" s="37"/>
      <c r="J178" s="37">
        <f t="shared" si="6"/>
        <v>0</v>
      </c>
      <c r="K178" s="112">
        <f t="shared" si="7"/>
        <v>0</v>
      </c>
      <c r="L178" s="36"/>
      <c r="M178" s="37"/>
      <c r="N178" s="37"/>
      <c r="O178" s="37"/>
      <c r="P178" s="37"/>
      <c r="Q178" s="27"/>
      <c r="R178" s="28"/>
      <c r="S178" s="30"/>
    </row>
    <row r="179" spans="1:19" s="32" customFormat="1" ht="12.75" customHeight="1" hidden="1">
      <c r="A179" s="14"/>
      <c r="B179" s="58"/>
      <c r="C179" s="53"/>
      <c r="D179" s="20"/>
      <c r="E179" s="141"/>
      <c r="F179" s="37"/>
      <c r="G179" s="37"/>
      <c r="H179" s="38"/>
      <c r="I179" s="37"/>
      <c r="J179" s="37"/>
      <c r="K179" s="112"/>
      <c r="L179" s="39"/>
      <c r="M179" s="37"/>
      <c r="N179" s="37"/>
      <c r="O179" s="37"/>
      <c r="P179" s="37"/>
      <c r="Q179" s="27"/>
      <c r="R179" s="28"/>
      <c r="S179" s="35"/>
    </row>
    <row r="180" spans="1:19" s="32" customFormat="1" ht="12.75" customHeight="1" hidden="1">
      <c r="A180" s="14"/>
      <c r="B180" s="58"/>
      <c r="C180" s="53"/>
      <c r="D180" s="20"/>
      <c r="E180" s="141"/>
      <c r="F180" s="37"/>
      <c r="G180" s="37"/>
      <c r="H180" s="38"/>
      <c r="I180" s="37"/>
      <c r="J180" s="37"/>
      <c r="K180" s="112"/>
      <c r="L180" s="39"/>
      <c r="M180" s="37"/>
      <c r="N180" s="37"/>
      <c r="O180" s="37"/>
      <c r="P180" s="37"/>
      <c r="Q180" s="27"/>
      <c r="R180" s="28"/>
      <c r="S180" s="35"/>
    </row>
    <row r="181" spans="1:19" s="32" customFormat="1" ht="18.75" customHeight="1" hidden="1">
      <c r="A181" s="14"/>
      <c r="B181" s="131" t="s">
        <v>0</v>
      </c>
      <c r="C181" s="53"/>
      <c r="D181" s="20"/>
      <c r="E181" s="141"/>
      <c r="F181" s="37"/>
      <c r="G181" s="37"/>
      <c r="H181" s="38"/>
      <c r="I181" s="37"/>
      <c r="J181" s="44"/>
      <c r="K181" s="113"/>
      <c r="L181" s="39"/>
      <c r="M181" s="37"/>
      <c r="N181" s="37"/>
      <c r="O181" s="44"/>
      <c r="P181" s="44"/>
      <c r="Q181" s="45"/>
      <c r="R181" s="33"/>
      <c r="S181" s="283"/>
    </row>
    <row r="182" spans="1:19" s="32" customFormat="1" ht="2.25" customHeight="1" hidden="1" thickBot="1">
      <c r="A182" s="14"/>
      <c r="B182" s="58"/>
      <c r="C182" s="53"/>
      <c r="D182" s="20"/>
      <c r="E182" s="129"/>
      <c r="F182" s="37"/>
      <c r="G182" s="37"/>
      <c r="H182" s="38"/>
      <c r="I182" s="37"/>
      <c r="J182" s="44"/>
      <c r="K182" s="113"/>
      <c r="L182" s="39"/>
      <c r="M182" s="37"/>
      <c r="N182" s="37"/>
      <c r="O182" s="44"/>
      <c r="P182" s="44"/>
      <c r="Q182" s="45"/>
      <c r="R182" s="33"/>
      <c r="S182" s="283"/>
    </row>
    <row r="183" spans="1:19" s="32" customFormat="1" ht="13.5" customHeight="1" hidden="1" thickBot="1">
      <c r="A183" s="489" t="s">
        <v>1</v>
      </c>
      <c r="B183" s="490"/>
      <c r="C183" s="490"/>
      <c r="D183" s="490"/>
      <c r="E183" s="490"/>
      <c r="F183" s="490"/>
      <c r="G183" s="490"/>
      <c r="H183" s="490"/>
      <c r="I183" s="490"/>
      <c r="J183" s="490"/>
      <c r="K183" s="491"/>
      <c r="L183" s="114"/>
      <c r="M183" s="115"/>
      <c r="N183" s="115"/>
      <c r="O183" s="115"/>
      <c r="P183" s="115"/>
      <c r="Q183" s="116"/>
      <c r="R183" s="9"/>
      <c r="S183" s="468"/>
    </row>
    <row r="184" spans="1:19" s="32" customFormat="1" ht="15" customHeight="1" hidden="1">
      <c r="A184" s="132"/>
      <c r="B184" s="133"/>
      <c r="C184" s="134"/>
      <c r="D184" s="135"/>
      <c r="E184" s="136"/>
      <c r="F184" s="496" t="s">
        <v>2</v>
      </c>
      <c r="G184" s="497"/>
      <c r="H184" s="497"/>
      <c r="I184" s="497"/>
      <c r="J184" s="498"/>
      <c r="K184" s="137"/>
      <c r="L184" s="499"/>
      <c r="M184" s="497"/>
      <c r="N184" s="497"/>
      <c r="O184" s="497"/>
      <c r="P184" s="497"/>
      <c r="Q184" s="500"/>
      <c r="R184" s="10"/>
      <c r="S184" s="494"/>
    </row>
    <row r="185" spans="1:19" s="32" customFormat="1" ht="12.75" customHeight="1" hidden="1">
      <c r="A185" s="132"/>
      <c r="B185" s="138" t="s">
        <v>4</v>
      </c>
      <c r="C185" s="135" t="s">
        <v>5</v>
      </c>
      <c r="D185" s="501" t="s">
        <v>6</v>
      </c>
      <c r="E185" s="502"/>
      <c r="F185" s="502"/>
      <c r="G185" s="502"/>
      <c r="H185" s="502"/>
      <c r="I185" s="502"/>
      <c r="J185" s="503"/>
      <c r="K185" s="139"/>
      <c r="L185" s="504"/>
      <c r="M185" s="502"/>
      <c r="N185" s="502"/>
      <c r="O185" s="502"/>
      <c r="P185" s="502"/>
      <c r="Q185" s="505"/>
      <c r="R185" s="11"/>
      <c r="S185" s="494"/>
    </row>
    <row r="186" spans="1:19" s="32" customFormat="1" ht="12.75" customHeight="1" hidden="1">
      <c r="A186" s="132"/>
      <c r="B186" s="138" t="s">
        <v>7</v>
      </c>
      <c r="C186" s="135" t="s">
        <v>8</v>
      </c>
      <c r="D186" s="135"/>
      <c r="E186" s="136" t="s">
        <v>9</v>
      </c>
      <c r="F186" s="437">
        <v>610</v>
      </c>
      <c r="G186" s="437">
        <v>620</v>
      </c>
      <c r="H186" s="437">
        <v>630</v>
      </c>
      <c r="I186" s="437">
        <v>640</v>
      </c>
      <c r="J186" s="437" t="s">
        <v>10</v>
      </c>
      <c r="K186" s="140">
        <f>SUM(A186:J186)</f>
        <v>2500</v>
      </c>
      <c r="L186" s="456"/>
      <c r="M186" s="437"/>
      <c r="N186" s="437"/>
      <c r="O186" s="437"/>
      <c r="P186" s="437"/>
      <c r="Q186" s="492"/>
      <c r="R186" s="12"/>
      <c r="S186" s="494"/>
    </row>
    <row r="187" spans="1:19" s="32" customFormat="1" ht="13.5" customHeight="1" hidden="1" thickBot="1">
      <c r="A187" s="132"/>
      <c r="B187" s="138"/>
      <c r="C187" s="135"/>
      <c r="D187" s="135"/>
      <c r="E187" s="136"/>
      <c r="F187" s="438"/>
      <c r="G187" s="438"/>
      <c r="H187" s="438"/>
      <c r="I187" s="438"/>
      <c r="J187" s="438"/>
      <c r="K187" s="140"/>
      <c r="L187" s="506"/>
      <c r="M187" s="438"/>
      <c r="N187" s="438"/>
      <c r="O187" s="438"/>
      <c r="P187" s="438"/>
      <c r="Q187" s="493"/>
      <c r="R187" s="12"/>
      <c r="S187" s="495"/>
    </row>
    <row r="188" spans="1:19" ht="12.75" customHeight="1" hidden="1">
      <c r="A188" s="14" t="e">
        <f>A178+1</f>
        <v>#REF!</v>
      </c>
      <c r="B188" s="58"/>
      <c r="C188" s="53"/>
      <c r="D188" s="68" t="s">
        <v>23</v>
      </c>
      <c r="E188" s="145" t="s">
        <v>74</v>
      </c>
      <c r="F188" s="64">
        <v>9527</v>
      </c>
      <c r="G188" s="64">
        <v>3330</v>
      </c>
      <c r="H188" s="69">
        <f>SUM(H189:H195)</f>
        <v>4519</v>
      </c>
      <c r="I188" s="64">
        <f>SUM(I189:I196)</f>
        <v>180</v>
      </c>
      <c r="J188" s="146">
        <f aca="true" t="shared" si="9" ref="J188:J216">SUM(F188:I188)</f>
        <v>17556</v>
      </c>
      <c r="K188" s="147">
        <f aca="true" t="shared" si="10" ref="K188:K216">SUM(J188)</f>
        <v>17556</v>
      </c>
      <c r="L188" s="63"/>
      <c r="M188" s="64"/>
      <c r="N188" s="64"/>
      <c r="O188" s="64"/>
      <c r="P188" s="64"/>
      <c r="Q188" s="62"/>
      <c r="R188" s="65"/>
      <c r="S188" s="67"/>
    </row>
    <row r="189" spans="1:19" ht="12.75" customHeight="1" hidden="1">
      <c r="A189" s="14" t="e">
        <f aca="true" t="shared" si="11" ref="A189:A216">A188+1</f>
        <v>#REF!</v>
      </c>
      <c r="B189" s="58"/>
      <c r="C189" s="53"/>
      <c r="D189" s="20"/>
      <c r="E189" s="129" t="s">
        <v>57</v>
      </c>
      <c r="F189" s="37"/>
      <c r="G189" s="37"/>
      <c r="H189" s="38">
        <v>76</v>
      </c>
      <c r="I189" s="37"/>
      <c r="J189" s="37">
        <f t="shared" si="9"/>
        <v>76</v>
      </c>
      <c r="K189" s="112">
        <f t="shared" si="10"/>
        <v>76</v>
      </c>
      <c r="L189" s="36"/>
      <c r="M189" s="37"/>
      <c r="N189" s="37"/>
      <c r="O189" s="37"/>
      <c r="P189" s="37"/>
      <c r="Q189" s="27"/>
      <c r="R189" s="28"/>
      <c r="S189" s="41"/>
    </row>
    <row r="190" spans="1:19" ht="12.75" customHeight="1" hidden="1">
      <c r="A190" s="14" t="e">
        <f t="shared" si="11"/>
        <v>#REF!</v>
      </c>
      <c r="B190" s="58"/>
      <c r="C190" s="53"/>
      <c r="D190" s="20"/>
      <c r="E190" s="129" t="s">
        <v>13</v>
      </c>
      <c r="F190" s="37"/>
      <c r="G190" s="37"/>
      <c r="H190" s="38">
        <f>3409+12-H191</f>
        <v>2907</v>
      </c>
      <c r="I190" s="37"/>
      <c r="J190" s="37">
        <f t="shared" si="9"/>
        <v>2907</v>
      </c>
      <c r="K190" s="112">
        <f t="shared" si="10"/>
        <v>2907</v>
      </c>
      <c r="L190" s="36"/>
      <c r="M190" s="37"/>
      <c r="N190" s="37"/>
      <c r="O190" s="37"/>
      <c r="P190" s="37"/>
      <c r="Q190" s="27"/>
      <c r="R190" s="28"/>
      <c r="S190" s="41"/>
    </row>
    <row r="191" spans="1:19" ht="12.75" customHeight="1" hidden="1">
      <c r="A191" s="14" t="e">
        <f t="shared" si="11"/>
        <v>#REF!</v>
      </c>
      <c r="B191" s="58"/>
      <c r="C191" s="53"/>
      <c r="D191" s="20"/>
      <c r="E191" s="129" t="s">
        <v>15</v>
      </c>
      <c r="F191" s="37"/>
      <c r="G191" s="37"/>
      <c r="H191" s="38">
        <v>514</v>
      </c>
      <c r="I191" s="37"/>
      <c r="J191" s="37">
        <f t="shared" si="9"/>
        <v>514</v>
      </c>
      <c r="K191" s="112">
        <f t="shared" si="10"/>
        <v>514</v>
      </c>
      <c r="L191" s="36"/>
      <c r="M191" s="37"/>
      <c r="N191" s="37"/>
      <c r="O191" s="37"/>
      <c r="P191" s="37"/>
      <c r="Q191" s="27"/>
      <c r="R191" s="28"/>
      <c r="S191" s="41"/>
    </row>
    <row r="192" spans="1:19" ht="12.75" customHeight="1" hidden="1">
      <c r="A192" s="14" t="e">
        <f t="shared" si="11"/>
        <v>#REF!</v>
      </c>
      <c r="B192" s="58"/>
      <c r="C192" s="53"/>
      <c r="D192" s="20"/>
      <c r="E192" s="129" t="s">
        <v>61</v>
      </c>
      <c r="F192" s="37"/>
      <c r="G192" s="37"/>
      <c r="H192" s="38">
        <v>300</v>
      </c>
      <c r="I192" s="37"/>
      <c r="J192" s="37">
        <f t="shared" si="9"/>
        <v>300</v>
      </c>
      <c r="K192" s="112">
        <f t="shared" si="10"/>
        <v>300</v>
      </c>
      <c r="L192" s="36"/>
      <c r="M192" s="37"/>
      <c r="N192" s="37"/>
      <c r="O192" s="37"/>
      <c r="P192" s="37"/>
      <c r="Q192" s="27"/>
      <c r="R192" s="28"/>
      <c r="S192" s="41"/>
    </row>
    <row r="193" spans="1:19" ht="12.75" customHeight="1" hidden="1">
      <c r="A193" s="14" t="e">
        <f t="shared" si="11"/>
        <v>#REF!</v>
      </c>
      <c r="B193" s="58"/>
      <c r="C193" s="53"/>
      <c r="D193" s="20"/>
      <c r="E193" s="129" t="s">
        <v>14</v>
      </c>
      <c r="F193" s="37"/>
      <c r="G193" s="37"/>
      <c r="H193" s="38">
        <v>317</v>
      </c>
      <c r="I193" s="37"/>
      <c r="J193" s="37">
        <f t="shared" si="9"/>
        <v>317</v>
      </c>
      <c r="K193" s="112">
        <f t="shared" si="10"/>
        <v>317</v>
      </c>
      <c r="L193" s="36"/>
      <c r="M193" s="37"/>
      <c r="N193" s="37"/>
      <c r="O193" s="37"/>
      <c r="P193" s="37"/>
      <c r="Q193" s="27"/>
      <c r="R193" s="28"/>
      <c r="S193" s="41"/>
    </row>
    <row r="194" spans="1:19" ht="12.75" customHeight="1" hidden="1">
      <c r="A194" s="14" t="e">
        <f t="shared" si="11"/>
        <v>#REF!</v>
      </c>
      <c r="B194" s="58"/>
      <c r="C194" s="53"/>
      <c r="D194" s="20"/>
      <c r="E194" s="129" t="s">
        <v>68</v>
      </c>
      <c r="F194" s="37"/>
      <c r="G194" s="37"/>
      <c r="H194" s="38"/>
      <c r="I194" s="37">
        <v>180</v>
      </c>
      <c r="J194" s="37">
        <f t="shared" si="9"/>
        <v>180</v>
      </c>
      <c r="K194" s="112">
        <f t="shared" si="10"/>
        <v>180</v>
      </c>
      <c r="L194" s="36"/>
      <c r="M194" s="37"/>
      <c r="N194" s="37"/>
      <c r="O194" s="37"/>
      <c r="P194" s="37"/>
      <c r="Q194" s="27"/>
      <c r="R194" s="28"/>
      <c r="S194" s="41"/>
    </row>
    <row r="195" spans="1:19" ht="12.75" customHeight="1" hidden="1">
      <c r="A195" s="14" t="e">
        <f t="shared" si="11"/>
        <v>#REF!</v>
      </c>
      <c r="B195" s="58"/>
      <c r="C195" s="53"/>
      <c r="D195" s="20"/>
      <c r="E195" s="129" t="s">
        <v>58</v>
      </c>
      <c r="F195" s="37"/>
      <c r="G195" s="37"/>
      <c r="H195" s="38">
        <v>405</v>
      </c>
      <c r="I195" s="37"/>
      <c r="J195" s="37">
        <f t="shared" si="9"/>
        <v>405</v>
      </c>
      <c r="K195" s="112">
        <f t="shared" si="10"/>
        <v>405</v>
      </c>
      <c r="L195" s="36"/>
      <c r="M195" s="37"/>
      <c r="N195" s="37"/>
      <c r="O195" s="37"/>
      <c r="P195" s="37"/>
      <c r="Q195" s="27"/>
      <c r="R195" s="28"/>
      <c r="S195" s="41"/>
    </row>
    <row r="196" spans="1:19" ht="12.75" customHeight="1" hidden="1">
      <c r="A196" s="14" t="e">
        <f t="shared" si="11"/>
        <v>#REF!</v>
      </c>
      <c r="B196" s="58"/>
      <c r="C196" s="53"/>
      <c r="D196" s="20"/>
      <c r="E196" s="141" t="s">
        <v>66</v>
      </c>
      <c r="F196" s="37"/>
      <c r="G196" s="37"/>
      <c r="H196" s="38"/>
      <c r="I196" s="37"/>
      <c r="J196" s="37">
        <f t="shared" si="9"/>
        <v>0</v>
      </c>
      <c r="K196" s="112">
        <f t="shared" si="10"/>
        <v>0</v>
      </c>
      <c r="L196" s="36"/>
      <c r="M196" s="37"/>
      <c r="N196" s="37"/>
      <c r="O196" s="37"/>
      <c r="P196" s="37"/>
      <c r="Q196" s="27"/>
      <c r="R196" s="28"/>
      <c r="S196" s="41"/>
    </row>
    <row r="197" spans="1:19" ht="12.75" customHeight="1" hidden="1">
      <c r="A197" s="14" t="e">
        <f t="shared" si="11"/>
        <v>#REF!</v>
      </c>
      <c r="B197" s="58"/>
      <c r="C197" s="53"/>
      <c r="D197" s="68" t="s">
        <v>25</v>
      </c>
      <c r="E197" s="145" t="s">
        <v>75</v>
      </c>
      <c r="F197" s="64">
        <v>5863</v>
      </c>
      <c r="G197" s="64">
        <v>2049</v>
      </c>
      <c r="H197" s="69">
        <f>SUM(H198:H202)</f>
        <v>2785</v>
      </c>
      <c r="I197" s="64"/>
      <c r="J197" s="64">
        <f t="shared" si="9"/>
        <v>10697</v>
      </c>
      <c r="K197" s="147">
        <f t="shared" si="10"/>
        <v>10697</v>
      </c>
      <c r="L197" s="63"/>
      <c r="M197" s="64"/>
      <c r="N197" s="64"/>
      <c r="O197" s="64"/>
      <c r="P197" s="64"/>
      <c r="Q197" s="62"/>
      <c r="R197" s="65"/>
      <c r="S197" s="67"/>
    </row>
    <row r="198" spans="1:19" ht="12.75" customHeight="1" hidden="1">
      <c r="A198" s="14" t="e">
        <f t="shared" si="11"/>
        <v>#REF!</v>
      </c>
      <c r="B198" s="58"/>
      <c r="C198" s="53"/>
      <c r="D198" s="20"/>
      <c r="E198" s="129" t="s">
        <v>57</v>
      </c>
      <c r="F198" s="37"/>
      <c r="G198" s="37"/>
      <c r="H198" s="38">
        <v>54</v>
      </c>
      <c r="I198" s="37"/>
      <c r="J198" s="37">
        <f t="shared" si="9"/>
        <v>54</v>
      </c>
      <c r="K198" s="112">
        <f t="shared" si="10"/>
        <v>54</v>
      </c>
      <c r="L198" s="36"/>
      <c r="M198" s="37"/>
      <c r="N198" s="37"/>
      <c r="O198" s="37"/>
      <c r="P198" s="37"/>
      <c r="Q198" s="27"/>
      <c r="R198" s="28"/>
      <c r="S198" s="41"/>
    </row>
    <row r="199" spans="1:19" ht="12.75" customHeight="1" hidden="1">
      <c r="A199" s="14" t="e">
        <f t="shared" si="11"/>
        <v>#REF!</v>
      </c>
      <c r="B199" s="58"/>
      <c r="C199" s="53"/>
      <c r="D199" s="20"/>
      <c r="E199" s="129" t="s">
        <v>13</v>
      </c>
      <c r="F199" s="37"/>
      <c r="G199" s="37"/>
      <c r="H199" s="38">
        <f>2098+12</f>
        <v>2110</v>
      </c>
      <c r="I199" s="37"/>
      <c r="J199" s="37">
        <f t="shared" si="9"/>
        <v>2110</v>
      </c>
      <c r="K199" s="112">
        <f t="shared" si="10"/>
        <v>2110</v>
      </c>
      <c r="L199" s="36"/>
      <c r="M199" s="37"/>
      <c r="N199" s="37"/>
      <c r="O199" s="37"/>
      <c r="P199" s="37"/>
      <c r="Q199" s="27"/>
      <c r="R199" s="28"/>
      <c r="S199" s="41"/>
    </row>
    <row r="200" spans="1:19" ht="12.75" customHeight="1" hidden="1">
      <c r="A200" s="14" t="e">
        <f t="shared" si="11"/>
        <v>#REF!</v>
      </c>
      <c r="B200" s="58"/>
      <c r="C200" s="53"/>
      <c r="D200" s="20"/>
      <c r="E200" s="129" t="s">
        <v>61</v>
      </c>
      <c r="F200" s="37"/>
      <c r="G200" s="37"/>
      <c r="H200" s="38">
        <v>110</v>
      </c>
      <c r="I200" s="37"/>
      <c r="J200" s="37">
        <f t="shared" si="9"/>
        <v>110</v>
      </c>
      <c r="K200" s="112">
        <f t="shared" si="10"/>
        <v>110</v>
      </c>
      <c r="L200" s="36"/>
      <c r="M200" s="37"/>
      <c r="N200" s="37"/>
      <c r="O200" s="37"/>
      <c r="P200" s="37"/>
      <c r="Q200" s="27"/>
      <c r="R200" s="28"/>
      <c r="S200" s="41"/>
    </row>
    <row r="201" spans="1:19" ht="12.75" customHeight="1" hidden="1">
      <c r="A201" s="14" t="e">
        <f t="shared" si="11"/>
        <v>#REF!</v>
      </c>
      <c r="B201" s="58"/>
      <c r="C201" s="53"/>
      <c r="D201" s="20"/>
      <c r="E201" s="129" t="s">
        <v>14</v>
      </c>
      <c r="F201" s="37"/>
      <c r="G201" s="37"/>
      <c r="H201" s="38">
        <v>206</v>
      </c>
      <c r="I201" s="37"/>
      <c r="J201" s="37">
        <f t="shared" si="9"/>
        <v>206</v>
      </c>
      <c r="K201" s="112">
        <f t="shared" si="10"/>
        <v>206</v>
      </c>
      <c r="L201" s="36"/>
      <c r="M201" s="37"/>
      <c r="N201" s="37"/>
      <c r="O201" s="37"/>
      <c r="P201" s="37"/>
      <c r="Q201" s="27"/>
      <c r="R201" s="28"/>
      <c r="S201" s="41"/>
    </row>
    <row r="202" spans="1:19" ht="12.75" customHeight="1" hidden="1">
      <c r="A202" s="14" t="e">
        <f t="shared" si="11"/>
        <v>#REF!</v>
      </c>
      <c r="B202" s="58"/>
      <c r="C202" s="53"/>
      <c r="D202" s="20"/>
      <c r="E202" s="129" t="s">
        <v>58</v>
      </c>
      <c r="F202" s="37"/>
      <c r="G202" s="37"/>
      <c r="H202" s="38">
        <v>305</v>
      </c>
      <c r="I202" s="37"/>
      <c r="J202" s="37">
        <f t="shared" si="9"/>
        <v>305</v>
      </c>
      <c r="K202" s="112">
        <f t="shared" si="10"/>
        <v>305</v>
      </c>
      <c r="L202" s="36"/>
      <c r="M202" s="37"/>
      <c r="N202" s="37"/>
      <c r="O202" s="37"/>
      <c r="P202" s="37"/>
      <c r="Q202" s="27"/>
      <c r="R202" s="28"/>
      <c r="S202" s="41"/>
    </row>
    <row r="203" spans="1:19" ht="12.75" customHeight="1" hidden="1">
      <c r="A203" s="14" t="e">
        <f t="shared" si="11"/>
        <v>#REF!</v>
      </c>
      <c r="B203" s="58"/>
      <c r="C203" s="53"/>
      <c r="D203" s="20"/>
      <c r="E203" s="129" t="s">
        <v>16</v>
      </c>
      <c r="F203" s="37"/>
      <c r="G203" s="37"/>
      <c r="H203" s="38"/>
      <c r="I203" s="37"/>
      <c r="J203" s="37">
        <f t="shared" si="9"/>
        <v>0</v>
      </c>
      <c r="K203" s="112">
        <f t="shared" si="10"/>
        <v>0</v>
      </c>
      <c r="L203" s="36"/>
      <c r="M203" s="37"/>
      <c r="N203" s="37"/>
      <c r="O203" s="37"/>
      <c r="P203" s="37"/>
      <c r="Q203" s="27"/>
      <c r="R203" s="28"/>
      <c r="S203" s="41"/>
    </row>
    <row r="204" spans="1:19" ht="12.75" customHeight="1" hidden="1">
      <c r="A204" s="14" t="e">
        <f t="shared" si="11"/>
        <v>#REF!</v>
      </c>
      <c r="B204" s="58"/>
      <c r="C204" s="53"/>
      <c r="D204" s="20"/>
      <c r="E204" s="129" t="s">
        <v>66</v>
      </c>
      <c r="F204" s="37"/>
      <c r="G204" s="37"/>
      <c r="H204" s="38"/>
      <c r="I204" s="37"/>
      <c r="J204" s="37">
        <f t="shared" si="9"/>
        <v>0</v>
      </c>
      <c r="K204" s="112">
        <f t="shared" si="10"/>
        <v>0</v>
      </c>
      <c r="L204" s="36"/>
      <c r="M204" s="37"/>
      <c r="N204" s="37"/>
      <c r="O204" s="37"/>
      <c r="P204" s="37"/>
      <c r="Q204" s="27"/>
      <c r="R204" s="28"/>
      <c r="S204" s="41"/>
    </row>
    <row r="205" spans="1:19" ht="12.75" customHeight="1" hidden="1">
      <c r="A205" s="14" t="e">
        <f t="shared" si="11"/>
        <v>#REF!</v>
      </c>
      <c r="B205" s="58"/>
      <c r="C205" s="53"/>
      <c r="D205" s="68" t="s">
        <v>27</v>
      </c>
      <c r="E205" s="145" t="s">
        <v>76</v>
      </c>
      <c r="F205" s="64">
        <f>6405+F209</f>
        <v>6485</v>
      </c>
      <c r="G205" s="64">
        <f>2238+G209</f>
        <v>2265</v>
      </c>
      <c r="H205" s="69">
        <f>SUM(H206:H216)</f>
        <v>3859</v>
      </c>
      <c r="I205" s="64">
        <f>SUM(I206:I216)</f>
        <v>4</v>
      </c>
      <c r="J205" s="64">
        <f t="shared" si="9"/>
        <v>12613</v>
      </c>
      <c r="K205" s="147">
        <f t="shared" si="10"/>
        <v>12613</v>
      </c>
      <c r="L205" s="63"/>
      <c r="M205" s="64"/>
      <c r="N205" s="64"/>
      <c r="O205" s="64"/>
      <c r="P205" s="64"/>
      <c r="Q205" s="62"/>
      <c r="R205" s="65"/>
      <c r="S205" s="67"/>
    </row>
    <row r="206" spans="1:19" ht="12.75" customHeight="1" hidden="1">
      <c r="A206" s="14" t="e">
        <f t="shared" si="11"/>
        <v>#REF!</v>
      </c>
      <c r="B206" s="58"/>
      <c r="C206" s="53"/>
      <c r="D206" s="20"/>
      <c r="E206" s="129" t="s">
        <v>57</v>
      </c>
      <c r="F206" s="37"/>
      <c r="G206" s="37"/>
      <c r="H206" s="38">
        <v>65</v>
      </c>
      <c r="I206" s="37"/>
      <c r="J206" s="37">
        <f t="shared" si="9"/>
        <v>65</v>
      </c>
      <c r="K206" s="112">
        <f t="shared" si="10"/>
        <v>65</v>
      </c>
      <c r="L206" s="36"/>
      <c r="M206" s="37"/>
      <c r="N206" s="37"/>
      <c r="O206" s="37"/>
      <c r="P206" s="37"/>
      <c r="Q206" s="27"/>
      <c r="R206" s="28"/>
      <c r="S206" s="41"/>
    </row>
    <row r="207" spans="1:19" ht="12.75" customHeight="1" hidden="1">
      <c r="A207" s="14" t="e">
        <f t="shared" si="11"/>
        <v>#REF!</v>
      </c>
      <c r="B207" s="58"/>
      <c r="C207" s="53"/>
      <c r="D207" s="20"/>
      <c r="E207" s="129" t="s">
        <v>13</v>
      </c>
      <c r="F207" s="37"/>
      <c r="G207" s="37"/>
      <c r="H207" s="38">
        <f>2290+12</f>
        <v>2302</v>
      </c>
      <c r="I207" s="37"/>
      <c r="J207" s="37">
        <f t="shared" si="9"/>
        <v>2302</v>
      </c>
      <c r="K207" s="112">
        <f t="shared" si="10"/>
        <v>2302</v>
      </c>
      <c r="L207" s="36"/>
      <c r="M207" s="37"/>
      <c r="N207" s="37"/>
      <c r="O207" s="37"/>
      <c r="P207" s="37"/>
      <c r="Q207" s="27"/>
      <c r="R207" s="28"/>
      <c r="S207" s="41"/>
    </row>
    <row r="208" spans="1:19" ht="12.75" customHeight="1" hidden="1">
      <c r="A208" s="14" t="e">
        <f t="shared" si="11"/>
        <v>#REF!</v>
      </c>
      <c r="B208" s="58"/>
      <c r="C208" s="53"/>
      <c r="D208" s="20"/>
      <c r="E208" s="129" t="s">
        <v>61</v>
      </c>
      <c r="F208" s="37"/>
      <c r="G208" s="37"/>
      <c r="H208" s="38">
        <v>133</v>
      </c>
      <c r="I208" s="37"/>
      <c r="J208" s="37">
        <f t="shared" si="9"/>
        <v>133</v>
      </c>
      <c r="K208" s="112">
        <f t="shared" si="10"/>
        <v>133</v>
      </c>
      <c r="L208" s="36"/>
      <c r="M208" s="37"/>
      <c r="N208" s="37"/>
      <c r="O208" s="37"/>
      <c r="P208" s="37"/>
      <c r="Q208" s="27"/>
      <c r="R208" s="28"/>
      <c r="S208" s="41"/>
    </row>
    <row r="209" spans="1:19" ht="12.75" customHeight="1" hidden="1">
      <c r="A209" s="14" t="e">
        <f t="shared" si="11"/>
        <v>#REF!</v>
      </c>
      <c r="B209" s="58"/>
      <c r="C209" s="53"/>
      <c r="D209" s="20"/>
      <c r="E209" s="129" t="s">
        <v>77</v>
      </c>
      <c r="F209" s="37">
        <v>80</v>
      </c>
      <c r="G209" s="37">
        <v>27</v>
      </c>
      <c r="H209" s="38"/>
      <c r="I209" s="37"/>
      <c r="J209" s="37">
        <f t="shared" si="9"/>
        <v>107</v>
      </c>
      <c r="K209" s="112">
        <f t="shared" si="10"/>
        <v>107</v>
      </c>
      <c r="L209" s="36"/>
      <c r="M209" s="37"/>
      <c r="N209" s="37"/>
      <c r="O209" s="37"/>
      <c r="P209" s="37"/>
      <c r="Q209" s="27"/>
      <c r="R209" s="28"/>
      <c r="S209" s="41"/>
    </row>
    <row r="210" spans="1:19" ht="12.75" customHeight="1" hidden="1">
      <c r="A210" s="14" t="e">
        <f t="shared" si="11"/>
        <v>#REF!</v>
      </c>
      <c r="B210" s="58"/>
      <c r="C210" s="53"/>
      <c r="D210" s="20"/>
      <c r="E210" s="129" t="s">
        <v>14</v>
      </c>
      <c r="F210" s="37"/>
      <c r="G210" s="37"/>
      <c r="H210" s="38">
        <v>209</v>
      </c>
      <c r="I210" s="37"/>
      <c r="J210" s="37">
        <f t="shared" si="9"/>
        <v>209</v>
      </c>
      <c r="K210" s="112">
        <f t="shared" si="10"/>
        <v>209</v>
      </c>
      <c r="L210" s="36"/>
      <c r="M210" s="37"/>
      <c r="N210" s="37"/>
      <c r="O210" s="37"/>
      <c r="P210" s="37"/>
      <c r="Q210" s="27"/>
      <c r="R210" s="28"/>
      <c r="S210" s="41"/>
    </row>
    <row r="211" spans="1:19" ht="12.75" customHeight="1" hidden="1">
      <c r="A211" s="14" t="e">
        <f t="shared" si="11"/>
        <v>#REF!</v>
      </c>
      <c r="B211" s="58"/>
      <c r="C211" s="53"/>
      <c r="D211" s="20"/>
      <c r="E211" s="129" t="s">
        <v>78</v>
      </c>
      <c r="F211" s="37"/>
      <c r="G211" s="37"/>
      <c r="H211" s="38">
        <v>700</v>
      </c>
      <c r="I211" s="37"/>
      <c r="J211" s="37">
        <f t="shared" si="9"/>
        <v>700</v>
      </c>
      <c r="K211" s="112">
        <f t="shared" si="10"/>
        <v>700</v>
      </c>
      <c r="L211" s="36"/>
      <c r="M211" s="37"/>
      <c r="N211" s="37"/>
      <c r="O211" s="37"/>
      <c r="P211" s="37"/>
      <c r="Q211" s="27"/>
      <c r="R211" s="28"/>
      <c r="S211" s="41"/>
    </row>
    <row r="212" spans="1:19" ht="12.75" customHeight="1" hidden="1">
      <c r="A212" s="14" t="e">
        <f t="shared" si="11"/>
        <v>#REF!</v>
      </c>
      <c r="B212" s="58"/>
      <c r="C212" s="53"/>
      <c r="D212" s="20"/>
      <c r="E212" s="129" t="s">
        <v>68</v>
      </c>
      <c r="F212" s="37"/>
      <c r="G212" s="37"/>
      <c r="H212" s="38"/>
      <c r="I212" s="37">
        <v>4</v>
      </c>
      <c r="J212" s="37">
        <f t="shared" si="9"/>
        <v>4</v>
      </c>
      <c r="K212" s="112">
        <f t="shared" si="10"/>
        <v>4</v>
      </c>
      <c r="L212" s="36"/>
      <c r="M212" s="37"/>
      <c r="N212" s="37"/>
      <c r="O212" s="37"/>
      <c r="P212" s="37"/>
      <c r="Q212" s="27"/>
      <c r="R212" s="28"/>
      <c r="S212" s="41"/>
    </row>
    <row r="213" spans="1:19" ht="12.75" customHeight="1" hidden="1">
      <c r="A213" s="14" t="e">
        <f t="shared" si="11"/>
        <v>#REF!</v>
      </c>
      <c r="B213" s="58"/>
      <c r="C213" s="53"/>
      <c r="D213" s="20"/>
      <c r="E213" s="129" t="s">
        <v>58</v>
      </c>
      <c r="F213" s="37"/>
      <c r="G213" s="37"/>
      <c r="H213" s="38">
        <v>350</v>
      </c>
      <c r="I213" s="37"/>
      <c r="J213" s="37">
        <f t="shared" si="9"/>
        <v>350</v>
      </c>
      <c r="K213" s="112">
        <f t="shared" si="10"/>
        <v>350</v>
      </c>
      <c r="L213" s="36"/>
      <c r="M213" s="37"/>
      <c r="N213" s="37"/>
      <c r="O213" s="37"/>
      <c r="P213" s="37"/>
      <c r="Q213" s="27"/>
      <c r="R213" s="28"/>
      <c r="S213" s="41"/>
    </row>
    <row r="214" spans="1:19" ht="12.75" customHeight="1" hidden="1">
      <c r="A214" s="14" t="e">
        <f t="shared" si="11"/>
        <v>#REF!</v>
      </c>
      <c r="B214" s="58"/>
      <c r="C214" s="53"/>
      <c r="D214" s="20"/>
      <c r="E214" s="129" t="s">
        <v>79</v>
      </c>
      <c r="F214" s="37"/>
      <c r="G214" s="37"/>
      <c r="H214" s="38">
        <v>100</v>
      </c>
      <c r="I214" s="37"/>
      <c r="J214" s="37">
        <f t="shared" si="9"/>
        <v>100</v>
      </c>
      <c r="K214" s="112">
        <f t="shared" si="10"/>
        <v>100</v>
      </c>
      <c r="L214" s="36"/>
      <c r="M214" s="37"/>
      <c r="N214" s="37"/>
      <c r="O214" s="37"/>
      <c r="P214" s="37"/>
      <c r="Q214" s="27"/>
      <c r="R214" s="28"/>
      <c r="S214" s="41"/>
    </row>
    <row r="215" spans="1:19" ht="12.75" customHeight="1" hidden="1">
      <c r="A215" s="14" t="e">
        <f t="shared" si="11"/>
        <v>#REF!</v>
      </c>
      <c r="B215" s="58"/>
      <c r="C215" s="53"/>
      <c r="D215" s="20"/>
      <c r="E215" s="129" t="s">
        <v>16</v>
      </c>
      <c r="F215" s="37"/>
      <c r="G215" s="37"/>
      <c r="H215" s="38"/>
      <c r="I215" s="37"/>
      <c r="J215" s="37">
        <f t="shared" si="9"/>
        <v>0</v>
      </c>
      <c r="K215" s="112">
        <f t="shared" si="10"/>
        <v>0</v>
      </c>
      <c r="L215" s="36"/>
      <c r="M215" s="37"/>
      <c r="N215" s="37"/>
      <c r="O215" s="37"/>
      <c r="P215" s="37"/>
      <c r="Q215" s="27"/>
      <c r="R215" s="28"/>
      <c r="S215" s="41"/>
    </row>
    <row r="216" spans="1:19" ht="13.5" customHeight="1" hidden="1" thickBot="1">
      <c r="A216" s="14" t="e">
        <f t="shared" si="11"/>
        <v>#REF!</v>
      </c>
      <c r="B216" s="58"/>
      <c r="C216" s="53"/>
      <c r="D216" s="20"/>
      <c r="E216" s="129" t="s">
        <v>66</v>
      </c>
      <c r="F216" s="37"/>
      <c r="G216" s="37"/>
      <c r="H216" s="38"/>
      <c r="I216" s="37"/>
      <c r="J216" s="37">
        <f t="shared" si="9"/>
        <v>0</v>
      </c>
      <c r="K216" s="112">
        <f t="shared" si="10"/>
        <v>0</v>
      </c>
      <c r="L216" s="36"/>
      <c r="M216" s="37"/>
      <c r="N216" s="37"/>
      <c r="O216" s="37"/>
      <c r="P216" s="37"/>
      <c r="Q216" s="27"/>
      <c r="R216" s="28"/>
      <c r="S216" s="30"/>
    </row>
    <row r="217" spans="1:19" s="32" customFormat="1" ht="12.75" customHeight="1" hidden="1">
      <c r="A217" s="14"/>
      <c r="B217" s="58"/>
      <c r="C217" s="53"/>
      <c r="D217" s="20"/>
      <c r="E217" s="129"/>
      <c r="F217" s="37"/>
      <c r="G217" s="37"/>
      <c r="H217" s="38"/>
      <c r="I217" s="37"/>
      <c r="J217" s="37"/>
      <c r="K217" s="112"/>
      <c r="L217" s="39"/>
      <c r="M217" s="37"/>
      <c r="N217" s="37"/>
      <c r="O217" s="37"/>
      <c r="P217" s="37"/>
      <c r="Q217" s="27"/>
      <c r="R217" s="28"/>
      <c r="S217" s="35"/>
    </row>
    <row r="218" spans="1:19" s="32" customFormat="1" ht="12.75" customHeight="1" hidden="1">
      <c r="A218" s="14"/>
      <c r="B218" s="58"/>
      <c r="C218" s="53"/>
      <c r="D218" s="20"/>
      <c r="E218" s="129"/>
      <c r="F218" s="37"/>
      <c r="G218" s="37"/>
      <c r="H218" s="38"/>
      <c r="I218" s="37"/>
      <c r="J218" s="37"/>
      <c r="K218" s="112"/>
      <c r="L218" s="39"/>
      <c r="M218" s="37"/>
      <c r="N218" s="37"/>
      <c r="O218" s="37"/>
      <c r="P218" s="37"/>
      <c r="Q218" s="27"/>
      <c r="R218" s="28"/>
      <c r="S218" s="35"/>
    </row>
    <row r="219" spans="1:19" s="32" customFormat="1" ht="12.75" customHeight="1" hidden="1">
      <c r="A219" s="14"/>
      <c r="B219" s="58"/>
      <c r="C219" s="53"/>
      <c r="D219" s="20"/>
      <c r="E219" s="129"/>
      <c r="F219" s="37"/>
      <c r="G219" s="37"/>
      <c r="H219" s="38"/>
      <c r="I219" s="37"/>
      <c r="J219" s="37"/>
      <c r="K219" s="112"/>
      <c r="L219" s="39"/>
      <c r="M219" s="37"/>
      <c r="N219" s="37"/>
      <c r="O219" s="37"/>
      <c r="P219" s="37"/>
      <c r="Q219" s="27"/>
      <c r="R219" s="28"/>
      <c r="S219" s="35"/>
    </row>
    <row r="220" spans="1:19" s="32" customFormat="1" ht="12.75" customHeight="1" hidden="1">
      <c r="A220" s="14"/>
      <c r="B220" s="58"/>
      <c r="C220" s="53"/>
      <c r="D220" s="20"/>
      <c r="E220" s="129"/>
      <c r="F220" s="37"/>
      <c r="G220" s="37"/>
      <c r="H220" s="38"/>
      <c r="I220" s="37"/>
      <c r="J220" s="37"/>
      <c r="K220" s="112"/>
      <c r="L220" s="39"/>
      <c r="M220" s="37"/>
      <c r="N220" s="37"/>
      <c r="O220" s="37"/>
      <c r="P220" s="37"/>
      <c r="Q220" s="27"/>
      <c r="R220" s="28"/>
      <c r="S220" s="35"/>
    </row>
    <row r="221" spans="1:19" s="32" customFormat="1" ht="12.75" customHeight="1" hidden="1">
      <c r="A221" s="14"/>
      <c r="B221" s="58"/>
      <c r="C221" s="53"/>
      <c r="D221" s="20"/>
      <c r="E221" s="129"/>
      <c r="F221" s="37"/>
      <c r="G221" s="37"/>
      <c r="H221" s="38"/>
      <c r="I221" s="37"/>
      <c r="J221" s="37"/>
      <c r="K221" s="112"/>
      <c r="L221" s="39"/>
      <c r="M221" s="37"/>
      <c r="N221" s="37"/>
      <c r="O221" s="37"/>
      <c r="P221" s="37"/>
      <c r="Q221" s="27"/>
      <c r="R221" s="28"/>
      <c r="S221" s="35"/>
    </row>
    <row r="222" spans="1:19" s="32" customFormat="1" ht="12.75" customHeight="1" hidden="1">
      <c r="A222" s="14"/>
      <c r="B222" s="58"/>
      <c r="C222" s="53"/>
      <c r="D222" s="20"/>
      <c r="E222" s="129"/>
      <c r="F222" s="37"/>
      <c r="G222" s="37"/>
      <c r="H222" s="38"/>
      <c r="I222" s="37"/>
      <c r="J222" s="37"/>
      <c r="K222" s="112"/>
      <c r="L222" s="39"/>
      <c r="M222" s="37"/>
      <c r="N222" s="37"/>
      <c r="O222" s="37"/>
      <c r="P222" s="37"/>
      <c r="Q222" s="27"/>
      <c r="R222" s="28"/>
      <c r="S222" s="35"/>
    </row>
    <row r="223" spans="1:19" s="32" customFormat="1" ht="12.75" customHeight="1" hidden="1">
      <c r="A223" s="14"/>
      <c r="B223" s="58"/>
      <c r="C223" s="53"/>
      <c r="D223" s="20"/>
      <c r="E223" s="129"/>
      <c r="F223" s="37"/>
      <c r="G223" s="37"/>
      <c r="H223" s="38"/>
      <c r="I223" s="37"/>
      <c r="J223" s="37"/>
      <c r="K223" s="112"/>
      <c r="L223" s="39"/>
      <c r="M223" s="37"/>
      <c r="N223" s="37"/>
      <c r="O223" s="37"/>
      <c r="P223" s="37"/>
      <c r="Q223" s="27"/>
      <c r="R223" s="28"/>
      <c r="S223" s="35"/>
    </row>
    <row r="224" spans="1:19" s="32" customFormat="1" ht="12.75" customHeight="1" hidden="1">
      <c r="A224" s="14"/>
      <c r="B224" s="58"/>
      <c r="C224" s="53"/>
      <c r="D224" s="20"/>
      <c r="E224" s="129"/>
      <c r="F224" s="37"/>
      <c r="G224" s="37"/>
      <c r="H224" s="38"/>
      <c r="I224" s="37"/>
      <c r="J224" s="37"/>
      <c r="K224" s="112"/>
      <c r="L224" s="39"/>
      <c r="M224" s="37"/>
      <c r="N224" s="37"/>
      <c r="O224" s="37"/>
      <c r="P224" s="37"/>
      <c r="Q224" s="27"/>
      <c r="R224" s="28"/>
      <c r="S224" s="35"/>
    </row>
    <row r="225" spans="1:19" s="32" customFormat="1" ht="12.75" customHeight="1" hidden="1">
      <c r="A225" s="14"/>
      <c r="B225" s="58"/>
      <c r="C225" s="53"/>
      <c r="D225" s="20"/>
      <c r="E225" s="129"/>
      <c r="F225" s="37"/>
      <c r="G225" s="37"/>
      <c r="H225" s="38"/>
      <c r="I225" s="37"/>
      <c r="J225" s="37"/>
      <c r="K225" s="112"/>
      <c r="L225" s="39"/>
      <c r="M225" s="37"/>
      <c r="N225" s="37"/>
      <c r="O225" s="37"/>
      <c r="P225" s="37"/>
      <c r="Q225" s="27"/>
      <c r="R225" s="28"/>
      <c r="S225" s="35"/>
    </row>
    <row r="226" spans="1:19" s="32" customFormat="1" ht="12.75" customHeight="1" hidden="1">
      <c r="A226" s="14"/>
      <c r="B226" s="58"/>
      <c r="C226" s="53"/>
      <c r="D226" s="20"/>
      <c r="E226" s="129"/>
      <c r="F226" s="37"/>
      <c r="G226" s="37"/>
      <c r="H226" s="38"/>
      <c r="I226" s="37"/>
      <c r="J226" s="37"/>
      <c r="K226" s="112"/>
      <c r="L226" s="39"/>
      <c r="M226" s="37"/>
      <c r="N226" s="37"/>
      <c r="O226" s="37"/>
      <c r="P226" s="37"/>
      <c r="Q226" s="27"/>
      <c r="R226" s="28"/>
      <c r="S226" s="35"/>
    </row>
    <row r="227" spans="1:19" s="32" customFormat="1" ht="13.5" customHeight="1" hidden="1">
      <c r="A227" s="14"/>
      <c r="B227" s="58"/>
      <c r="C227" s="53"/>
      <c r="D227" s="20"/>
      <c r="E227" s="129"/>
      <c r="F227" s="37"/>
      <c r="G227" s="37"/>
      <c r="H227" s="38"/>
      <c r="I227" s="37"/>
      <c r="J227" s="37"/>
      <c r="K227" s="112"/>
      <c r="L227" s="39"/>
      <c r="M227" s="37"/>
      <c r="N227" s="37"/>
      <c r="O227" s="37"/>
      <c r="P227" s="37"/>
      <c r="Q227" s="27"/>
      <c r="R227" s="28"/>
      <c r="S227" s="35"/>
    </row>
    <row r="228" spans="1:19" s="32" customFormat="1" ht="15" customHeight="1" hidden="1">
      <c r="A228" s="14"/>
      <c r="B228" s="58"/>
      <c r="C228" s="53"/>
      <c r="D228" s="20"/>
      <c r="E228" s="129"/>
      <c r="F228" s="37"/>
      <c r="G228" s="37"/>
      <c r="H228" s="38"/>
      <c r="I228" s="37"/>
      <c r="J228" s="37"/>
      <c r="K228" s="112"/>
      <c r="L228" s="39"/>
      <c r="M228" s="37"/>
      <c r="N228" s="37"/>
      <c r="O228" s="37"/>
      <c r="P228" s="37"/>
      <c r="Q228" s="27"/>
      <c r="R228" s="28"/>
      <c r="S228" s="35"/>
    </row>
    <row r="229" spans="1:19" s="32" customFormat="1" ht="3" customHeight="1" hidden="1">
      <c r="A229" s="14"/>
      <c r="B229" s="58"/>
      <c r="C229" s="53"/>
      <c r="D229" s="20"/>
      <c r="E229" s="129"/>
      <c r="F229" s="37"/>
      <c r="G229" s="37"/>
      <c r="H229" s="38"/>
      <c r="I229" s="37"/>
      <c r="J229" s="37"/>
      <c r="K229" s="112"/>
      <c r="L229" s="39"/>
      <c r="M229" s="37"/>
      <c r="N229" s="37"/>
      <c r="O229" s="37"/>
      <c r="P229" s="37"/>
      <c r="Q229" s="27"/>
      <c r="R229" s="28"/>
      <c r="S229" s="35"/>
    </row>
    <row r="230" spans="1:19" s="32" customFormat="1" ht="15" customHeight="1" hidden="1">
      <c r="A230" s="14"/>
      <c r="B230" s="131" t="s">
        <v>0</v>
      </c>
      <c r="C230" s="53"/>
      <c r="D230" s="20"/>
      <c r="E230" s="141"/>
      <c r="F230" s="37"/>
      <c r="G230" s="37"/>
      <c r="H230" s="38"/>
      <c r="I230" s="37"/>
      <c r="J230" s="44"/>
      <c r="K230" s="113"/>
      <c r="L230" s="39"/>
      <c r="M230" s="37"/>
      <c r="N230" s="37"/>
      <c r="O230" s="44"/>
      <c r="P230" s="44"/>
      <c r="Q230" s="45"/>
      <c r="R230" s="33"/>
      <c r="S230" s="283"/>
    </row>
    <row r="231" spans="1:19" s="32" customFormat="1" ht="7.5" customHeight="1" hidden="1" thickBot="1">
      <c r="A231" s="14"/>
      <c r="B231" s="58"/>
      <c r="C231" s="53"/>
      <c r="D231" s="20"/>
      <c r="E231" s="129"/>
      <c r="F231" s="37"/>
      <c r="G231" s="37"/>
      <c r="H231" s="38"/>
      <c r="I231" s="37"/>
      <c r="J231" s="44"/>
      <c r="K231" s="113"/>
      <c r="L231" s="39"/>
      <c r="M231" s="37"/>
      <c r="N231" s="37"/>
      <c r="O231" s="44"/>
      <c r="P231" s="44"/>
      <c r="Q231" s="45"/>
      <c r="R231" s="33"/>
      <c r="S231" s="283"/>
    </row>
    <row r="232" spans="1:19" s="32" customFormat="1" ht="13.5" customHeight="1" hidden="1" thickBot="1">
      <c r="A232" s="489" t="s">
        <v>1</v>
      </c>
      <c r="B232" s="490"/>
      <c r="C232" s="490"/>
      <c r="D232" s="490"/>
      <c r="E232" s="490"/>
      <c r="F232" s="490"/>
      <c r="G232" s="490"/>
      <c r="H232" s="490"/>
      <c r="I232" s="490"/>
      <c r="J232" s="490"/>
      <c r="K232" s="491"/>
      <c r="L232" s="114"/>
      <c r="M232" s="115"/>
      <c r="N232" s="115"/>
      <c r="O232" s="115"/>
      <c r="P232" s="115"/>
      <c r="Q232" s="116"/>
      <c r="R232" s="9"/>
      <c r="S232" s="468"/>
    </row>
    <row r="233" spans="1:19" s="32" customFormat="1" ht="15" customHeight="1" hidden="1">
      <c r="A233" s="132"/>
      <c r="B233" s="133"/>
      <c r="C233" s="134"/>
      <c r="D233" s="135"/>
      <c r="E233" s="136"/>
      <c r="F233" s="496" t="s">
        <v>2</v>
      </c>
      <c r="G233" s="497"/>
      <c r="H233" s="497"/>
      <c r="I233" s="497"/>
      <c r="J233" s="498"/>
      <c r="K233" s="137"/>
      <c r="L233" s="499"/>
      <c r="M233" s="497"/>
      <c r="N233" s="497"/>
      <c r="O233" s="497"/>
      <c r="P233" s="497"/>
      <c r="Q233" s="500"/>
      <c r="R233" s="10"/>
      <c r="S233" s="494"/>
    </row>
    <row r="234" spans="1:19" s="32" customFormat="1" ht="12.75" customHeight="1" hidden="1">
      <c r="A234" s="132"/>
      <c r="B234" s="138" t="s">
        <v>4</v>
      </c>
      <c r="C234" s="135" t="s">
        <v>5</v>
      </c>
      <c r="D234" s="501" t="s">
        <v>6</v>
      </c>
      <c r="E234" s="502"/>
      <c r="F234" s="502"/>
      <c r="G234" s="502"/>
      <c r="H234" s="502"/>
      <c r="I234" s="502"/>
      <c r="J234" s="503"/>
      <c r="K234" s="139"/>
      <c r="L234" s="504"/>
      <c r="M234" s="502"/>
      <c r="N234" s="502"/>
      <c r="O234" s="502"/>
      <c r="P234" s="502"/>
      <c r="Q234" s="505"/>
      <c r="R234" s="11"/>
      <c r="S234" s="494"/>
    </row>
    <row r="235" spans="1:19" s="32" customFormat="1" ht="12.75" customHeight="1" hidden="1">
      <c r="A235" s="132"/>
      <c r="B235" s="138" t="s">
        <v>7</v>
      </c>
      <c r="C235" s="135" t="s">
        <v>8</v>
      </c>
      <c r="D235" s="135"/>
      <c r="E235" s="136" t="s">
        <v>9</v>
      </c>
      <c r="F235" s="437">
        <v>610</v>
      </c>
      <c r="G235" s="437">
        <v>620</v>
      </c>
      <c r="H235" s="437">
        <v>630</v>
      </c>
      <c r="I235" s="437">
        <v>640</v>
      </c>
      <c r="J235" s="437" t="s">
        <v>10</v>
      </c>
      <c r="K235" s="140">
        <f>SUM(A235:J235)</f>
        <v>2500</v>
      </c>
      <c r="L235" s="456"/>
      <c r="M235" s="437"/>
      <c r="N235" s="437"/>
      <c r="O235" s="437"/>
      <c r="P235" s="437"/>
      <c r="Q235" s="492"/>
      <c r="R235" s="12"/>
      <c r="S235" s="494"/>
    </row>
    <row r="236" spans="1:19" s="32" customFormat="1" ht="8.25" customHeight="1" hidden="1" thickBot="1">
      <c r="A236" s="132"/>
      <c r="B236" s="138"/>
      <c r="C236" s="135"/>
      <c r="D236" s="135"/>
      <c r="E236" s="136"/>
      <c r="F236" s="438"/>
      <c r="G236" s="438"/>
      <c r="H236" s="438"/>
      <c r="I236" s="438"/>
      <c r="J236" s="438"/>
      <c r="K236" s="140"/>
      <c r="L236" s="506"/>
      <c r="M236" s="438"/>
      <c r="N236" s="438"/>
      <c r="O236" s="438"/>
      <c r="P236" s="438"/>
      <c r="Q236" s="493"/>
      <c r="R236" s="12"/>
      <c r="S236" s="495"/>
    </row>
    <row r="237" spans="1:19" ht="12.75" customHeight="1" hidden="1">
      <c r="A237" s="14" t="e">
        <f>A216+1</f>
        <v>#REF!</v>
      </c>
      <c r="B237" s="58"/>
      <c r="C237" s="53"/>
      <c r="D237" s="68" t="s">
        <v>29</v>
      </c>
      <c r="E237" s="145" t="s">
        <v>80</v>
      </c>
      <c r="F237" s="64">
        <f>6468+F245</f>
        <v>6590</v>
      </c>
      <c r="G237" s="64">
        <f>2261+G245</f>
        <v>2304</v>
      </c>
      <c r="H237" s="69">
        <f>SUM(H238:H245)</f>
        <v>2929</v>
      </c>
      <c r="I237" s="64">
        <f>SUM(I238:I245)</f>
        <v>11</v>
      </c>
      <c r="J237" s="146">
        <f aca="true" t="shared" si="12" ref="J237:J245">SUM(F237:I237)</f>
        <v>11834</v>
      </c>
      <c r="K237" s="147">
        <f aca="true" t="shared" si="13" ref="K237:K245">SUM(J237)</f>
        <v>11834</v>
      </c>
      <c r="L237" s="63"/>
      <c r="M237" s="64"/>
      <c r="N237" s="64"/>
      <c r="O237" s="64"/>
      <c r="P237" s="64"/>
      <c r="Q237" s="62"/>
      <c r="R237" s="65"/>
      <c r="S237" s="67"/>
    </row>
    <row r="238" spans="1:19" ht="12.75" customHeight="1" hidden="1">
      <c r="A238" s="14" t="e">
        <f aca="true" t="shared" si="14" ref="A238:A256">A237+1</f>
        <v>#REF!</v>
      </c>
      <c r="B238" s="58"/>
      <c r="C238" s="53"/>
      <c r="D238" s="20"/>
      <c r="E238" s="129" t="s">
        <v>57</v>
      </c>
      <c r="F238" s="37"/>
      <c r="G238" s="37"/>
      <c r="H238" s="38">
        <v>58</v>
      </c>
      <c r="I238" s="37"/>
      <c r="J238" s="37">
        <f t="shared" si="12"/>
        <v>58</v>
      </c>
      <c r="K238" s="112">
        <f t="shared" si="13"/>
        <v>58</v>
      </c>
      <c r="L238" s="36"/>
      <c r="M238" s="37"/>
      <c r="N238" s="37"/>
      <c r="O238" s="37"/>
      <c r="P238" s="37"/>
      <c r="Q238" s="27"/>
      <c r="R238" s="28"/>
      <c r="S238" s="41"/>
    </row>
    <row r="239" spans="1:19" ht="12.75" customHeight="1" hidden="1">
      <c r="A239" s="14" t="e">
        <f t="shared" si="14"/>
        <v>#REF!</v>
      </c>
      <c r="B239" s="58"/>
      <c r="C239" s="53"/>
      <c r="D239" s="20"/>
      <c r="E239" s="129" t="s">
        <v>13</v>
      </c>
      <c r="F239" s="37"/>
      <c r="G239" s="37"/>
      <c r="H239" s="38">
        <f>2314+12-H240</f>
        <v>2198</v>
      </c>
      <c r="I239" s="37"/>
      <c r="J239" s="37">
        <f t="shared" si="12"/>
        <v>2198</v>
      </c>
      <c r="K239" s="112">
        <f t="shared" si="13"/>
        <v>2198</v>
      </c>
      <c r="L239" s="36"/>
      <c r="M239" s="37"/>
      <c r="N239" s="37"/>
      <c r="O239" s="37"/>
      <c r="P239" s="37"/>
      <c r="Q239" s="27"/>
      <c r="R239" s="28"/>
      <c r="S239" s="41"/>
    </row>
    <row r="240" spans="1:19" ht="12.75" customHeight="1" hidden="1">
      <c r="A240" s="14" t="e">
        <f t="shared" si="14"/>
        <v>#REF!</v>
      </c>
      <c r="B240" s="58"/>
      <c r="C240" s="53"/>
      <c r="D240" s="20"/>
      <c r="E240" s="129" t="s">
        <v>15</v>
      </c>
      <c r="F240" s="37"/>
      <c r="G240" s="37"/>
      <c r="H240" s="38">
        <v>128</v>
      </c>
      <c r="I240" s="37"/>
      <c r="J240" s="37">
        <f t="shared" si="12"/>
        <v>128</v>
      </c>
      <c r="K240" s="112">
        <f t="shared" si="13"/>
        <v>128</v>
      </c>
      <c r="L240" s="36"/>
      <c r="M240" s="37"/>
      <c r="N240" s="37"/>
      <c r="O240" s="37"/>
      <c r="P240" s="37"/>
      <c r="Q240" s="27"/>
      <c r="R240" s="28"/>
      <c r="S240" s="41"/>
    </row>
    <row r="241" spans="1:19" ht="12.75" customHeight="1" hidden="1">
      <c r="A241" s="14" t="e">
        <f t="shared" si="14"/>
        <v>#REF!</v>
      </c>
      <c r="B241" s="58"/>
      <c r="C241" s="53"/>
      <c r="D241" s="20"/>
      <c r="E241" s="129" t="s">
        <v>61</v>
      </c>
      <c r="F241" s="37"/>
      <c r="G241" s="37"/>
      <c r="H241" s="38">
        <v>70</v>
      </c>
      <c r="I241" s="37"/>
      <c r="J241" s="37">
        <f t="shared" si="12"/>
        <v>70</v>
      </c>
      <c r="K241" s="112">
        <f t="shared" si="13"/>
        <v>70</v>
      </c>
      <c r="L241" s="36"/>
      <c r="M241" s="37"/>
      <c r="N241" s="37"/>
      <c r="O241" s="37"/>
      <c r="P241" s="37"/>
      <c r="Q241" s="27"/>
      <c r="R241" s="28"/>
      <c r="S241" s="41"/>
    </row>
    <row r="242" spans="1:19" ht="12.75" customHeight="1" hidden="1">
      <c r="A242" s="14" t="e">
        <f t="shared" si="14"/>
        <v>#REF!</v>
      </c>
      <c r="B242" s="58"/>
      <c r="C242" s="53"/>
      <c r="D242" s="20"/>
      <c r="E242" s="129" t="s">
        <v>14</v>
      </c>
      <c r="F242" s="37"/>
      <c r="G242" s="37"/>
      <c r="H242" s="38">
        <v>210</v>
      </c>
      <c r="I242" s="37"/>
      <c r="J242" s="37">
        <f t="shared" si="12"/>
        <v>210</v>
      </c>
      <c r="K242" s="112">
        <f t="shared" si="13"/>
        <v>210</v>
      </c>
      <c r="L242" s="36"/>
      <c r="M242" s="37"/>
      <c r="N242" s="37"/>
      <c r="O242" s="37"/>
      <c r="P242" s="37"/>
      <c r="Q242" s="27"/>
      <c r="R242" s="28"/>
      <c r="S242" s="41"/>
    </row>
    <row r="243" spans="1:19" ht="12.75" customHeight="1" hidden="1">
      <c r="A243" s="14" t="e">
        <f t="shared" si="14"/>
        <v>#REF!</v>
      </c>
      <c r="B243" s="58"/>
      <c r="C243" s="53"/>
      <c r="D243" s="20"/>
      <c r="E243" s="129" t="s">
        <v>58</v>
      </c>
      <c r="F243" s="37"/>
      <c r="G243" s="37"/>
      <c r="H243" s="38">
        <v>265</v>
      </c>
      <c r="I243" s="37"/>
      <c r="J243" s="37">
        <f t="shared" si="12"/>
        <v>265</v>
      </c>
      <c r="K243" s="112">
        <f t="shared" si="13"/>
        <v>265</v>
      </c>
      <c r="L243" s="36"/>
      <c r="M243" s="37"/>
      <c r="N243" s="37"/>
      <c r="O243" s="37"/>
      <c r="P243" s="37"/>
      <c r="Q243" s="27"/>
      <c r="R243" s="28"/>
      <c r="S243" s="41"/>
    </row>
    <row r="244" spans="1:19" ht="12.75" customHeight="1" hidden="1">
      <c r="A244" s="14" t="e">
        <f t="shared" si="14"/>
        <v>#REF!</v>
      </c>
      <c r="B244" s="58"/>
      <c r="C244" s="53"/>
      <c r="D244" s="20"/>
      <c r="E244" s="129" t="s">
        <v>68</v>
      </c>
      <c r="F244" s="37"/>
      <c r="G244" s="37"/>
      <c r="H244" s="38"/>
      <c r="I244" s="37">
        <v>11</v>
      </c>
      <c r="J244" s="37">
        <f t="shared" si="12"/>
        <v>11</v>
      </c>
      <c r="K244" s="112">
        <f t="shared" si="13"/>
        <v>11</v>
      </c>
      <c r="L244" s="36"/>
      <c r="M244" s="37"/>
      <c r="N244" s="37"/>
      <c r="O244" s="37"/>
      <c r="P244" s="37"/>
      <c r="Q244" s="27"/>
      <c r="R244" s="28"/>
      <c r="S244" s="41"/>
    </row>
    <row r="245" spans="1:19" ht="12.75" customHeight="1" hidden="1">
      <c r="A245" s="14" t="e">
        <f t="shared" si="14"/>
        <v>#REF!</v>
      </c>
      <c r="B245" s="58"/>
      <c r="C245" s="53"/>
      <c r="D245" s="20"/>
      <c r="E245" s="129" t="s">
        <v>62</v>
      </c>
      <c r="F245" s="37">
        <v>122</v>
      </c>
      <c r="G245" s="37">
        <v>43</v>
      </c>
      <c r="H245" s="38"/>
      <c r="I245" s="37"/>
      <c r="J245" s="37">
        <f t="shared" si="12"/>
        <v>165</v>
      </c>
      <c r="K245" s="112">
        <f t="shared" si="13"/>
        <v>165</v>
      </c>
      <c r="L245" s="36"/>
      <c r="M245" s="37"/>
      <c r="N245" s="37"/>
      <c r="O245" s="37"/>
      <c r="P245" s="37"/>
      <c r="Q245" s="27"/>
      <c r="R245" s="28"/>
      <c r="S245" s="41"/>
    </row>
    <row r="246" spans="1:19" ht="12.75" customHeight="1" hidden="1">
      <c r="A246" s="14" t="e">
        <f t="shared" si="14"/>
        <v>#REF!</v>
      </c>
      <c r="B246" s="58"/>
      <c r="C246" s="53"/>
      <c r="D246" s="20"/>
      <c r="E246" s="129" t="s">
        <v>16</v>
      </c>
      <c r="F246" s="37"/>
      <c r="G246" s="37"/>
      <c r="H246" s="38"/>
      <c r="I246" s="37"/>
      <c r="J246" s="37"/>
      <c r="K246" s="112" t="e">
        <f>SUM(A246:J246)</f>
        <v>#REF!</v>
      </c>
      <c r="L246" s="36"/>
      <c r="M246" s="37"/>
      <c r="N246" s="37"/>
      <c r="O246" s="37"/>
      <c r="P246" s="37"/>
      <c r="Q246" s="27"/>
      <c r="R246" s="28"/>
      <c r="S246" s="41"/>
    </row>
    <row r="247" spans="1:19" ht="12.75" customHeight="1" hidden="1">
      <c r="A247" s="14" t="e">
        <f t="shared" si="14"/>
        <v>#REF!</v>
      </c>
      <c r="B247" s="58"/>
      <c r="C247" s="53"/>
      <c r="D247" s="20"/>
      <c r="E247" s="129" t="s">
        <v>66</v>
      </c>
      <c r="F247" s="37"/>
      <c r="G247" s="37"/>
      <c r="H247" s="38"/>
      <c r="I247" s="37"/>
      <c r="J247" s="37">
        <f aca="true" t="shared" si="15" ref="J247:J265">SUM(F247:I247)</f>
        <v>0</v>
      </c>
      <c r="K247" s="112">
        <f aca="true" t="shared" si="16" ref="K247:K256">SUM(J247)</f>
        <v>0</v>
      </c>
      <c r="L247" s="36"/>
      <c r="M247" s="37"/>
      <c r="N247" s="37"/>
      <c r="O247" s="37"/>
      <c r="P247" s="40"/>
      <c r="Q247" s="27"/>
      <c r="R247" s="28"/>
      <c r="S247" s="41"/>
    </row>
    <row r="248" spans="1:19" ht="12.75" customHeight="1" hidden="1">
      <c r="A248" s="14" t="e">
        <f t="shared" si="14"/>
        <v>#REF!</v>
      </c>
      <c r="B248" s="58"/>
      <c r="C248" s="53"/>
      <c r="D248" s="68" t="s">
        <v>31</v>
      </c>
      <c r="E248" s="145" t="s">
        <v>81</v>
      </c>
      <c r="F248" s="64">
        <v>5034</v>
      </c>
      <c r="G248" s="64">
        <v>1760</v>
      </c>
      <c r="H248" s="69">
        <f>SUM(H249:H254)</f>
        <v>2530</v>
      </c>
      <c r="I248" s="64"/>
      <c r="J248" s="64">
        <f t="shared" si="15"/>
        <v>9324</v>
      </c>
      <c r="K248" s="147">
        <f t="shared" si="16"/>
        <v>9324</v>
      </c>
      <c r="L248" s="63"/>
      <c r="M248" s="64"/>
      <c r="N248" s="64"/>
      <c r="O248" s="64"/>
      <c r="P248" s="64"/>
      <c r="Q248" s="62"/>
      <c r="R248" s="65"/>
      <c r="S248" s="67"/>
    </row>
    <row r="249" spans="1:19" ht="12.75" customHeight="1" hidden="1">
      <c r="A249" s="14" t="e">
        <f t="shared" si="14"/>
        <v>#REF!</v>
      </c>
      <c r="B249" s="58"/>
      <c r="C249" s="53"/>
      <c r="D249" s="20"/>
      <c r="E249" s="129" t="s">
        <v>57</v>
      </c>
      <c r="F249" s="37"/>
      <c r="G249" s="37"/>
      <c r="H249" s="38">
        <v>109</v>
      </c>
      <c r="I249" s="37"/>
      <c r="J249" s="37">
        <f t="shared" si="15"/>
        <v>109</v>
      </c>
      <c r="K249" s="112">
        <f t="shared" si="16"/>
        <v>109</v>
      </c>
      <c r="L249" s="36"/>
      <c r="M249" s="37"/>
      <c r="N249" s="37"/>
      <c r="O249" s="37"/>
      <c r="P249" s="37"/>
      <c r="Q249" s="27"/>
      <c r="R249" s="28"/>
      <c r="S249" s="41"/>
    </row>
    <row r="250" spans="1:19" ht="12.75" customHeight="1" hidden="1">
      <c r="A250" s="14" t="e">
        <f t="shared" si="14"/>
        <v>#REF!</v>
      </c>
      <c r="B250" s="58"/>
      <c r="C250" s="53"/>
      <c r="D250" s="20"/>
      <c r="E250" s="129" t="s">
        <v>13</v>
      </c>
      <c r="F250" s="37"/>
      <c r="G250" s="37"/>
      <c r="H250" s="38">
        <f>1801+12-H251</f>
        <v>1685</v>
      </c>
      <c r="I250" s="37"/>
      <c r="J250" s="37">
        <f t="shared" si="15"/>
        <v>1685</v>
      </c>
      <c r="K250" s="112">
        <f t="shared" si="16"/>
        <v>1685</v>
      </c>
      <c r="L250" s="36"/>
      <c r="M250" s="37"/>
      <c r="N250" s="37"/>
      <c r="O250" s="37"/>
      <c r="P250" s="37"/>
      <c r="Q250" s="27"/>
      <c r="R250" s="28"/>
      <c r="S250" s="41"/>
    </row>
    <row r="251" spans="1:19" ht="12.75" customHeight="1" hidden="1">
      <c r="A251" s="14" t="e">
        <f t="shared" si="14"/>
        <v>#REF!</v>
      </c>
      <c r="B251" s="58"/>
      <c r="C251" s="53"/>
      <c r="D251" s="20"/>
      <c r="E251" s="129" t="s">
        <v>15</v>
      </c>
      <c r="F251" s="37"/>
      <c r="G251" s="37"/>
      <c r="H251" s="38">
        <v>128</v>
      </c>
      <c r="I251" s="37"/>
      <c r="J251" s="37">
        <f t="shared" si="15"/>
        <v>128</v>
      </c>
      <c r="K251" s="112">
        <f t="shared" si="16"/>
        <v>128</v>
      </c>
      <c r="L251" s="36"/>
      <c r="M251" s="37"/>
      <c r="N251" s="37"/>
      <c r="O251" s="37"/>
      <c r="P251" s="37"/>
      <c r="Q251" s="27"/>
      <c r="R251" s="28"/>
      <c r="S251" s="41"/>
    </row>
    <row r="252" spans="1:19" ht="12.75" customHeight="1" hidden="1">
      <c r="A252" s="14" t="e">
        <f t="shared" si="14"/>
        <v>#REF!</v>
      </c>
      <c r="B252" s="58"/>
      <c r="C252" s="53"/>
      <c r="D252" s="20"/>
      <c r="E252" s="129" t="s">
        <v>61</v>
      </c>
      <c r="F252" s="37"/>
      <c r="G252" s="37"/>
      <c r="H252" s="38">
        <v>150</v>
      </c>
      <c r="I252" s="37"/>
      <c r="J252" s="37">
        <f t="shared" si="15"/>
        <v>150</v>
      </c>
      <c r="K252" s="112">
        <f t="shared" si="16"/>
        <v>150</v>
      </c>
      <c r="L252" s="36"/>
      <c r="M252" s="37"/>
      <c r="N252" s="37"/>
      <c r="O252" s="37"/>
      <c r="P252" s="37"/>
      <c r="Q252" s="27"/>
      <c r="R252" s="28"/>
      <c r="S252" s="41"/>
    </row>
    <row r="253" spans="1:19" ht="12.75" customHeight="1" hidden="1">
      <c r="A253" s="14" t="e">
        <f t="shared" si="14"/>
        <v>#REF!</v>
      </c>
      <c r="B253" s="58"/>
      <c r="C253" s="53"/>
      <c r="D253" s="20"/>
      <c r="E253" s="129" t="s">
        <v>14</v>
      </c>
      <c r="F253" s="37"/>
      <c r="G253" s="37"/>
      <c r="H253" s="38">
        <v>188</v>
      </c>
      <c r="I253" s="37"/>
      <c r="J253" s="37">
        <f t="shared" si="15"/>
        <v>188</v>
      </c>
      <c r="K253" s="112">
        <f t="shared" si="16"/>
        <v>188</v>
      </c>
      <c r="L253" s="36"/>
      <c r="M253" s="37"/>
      <c r="N253" s="37"/>
      <c r="O253" s="37"/>
      <c r="P253" s="37"/>
      <c r="Q253" s="27"/>
      <c r="R253" s="28"/>
      <c r="S253" s="41"/>
    </row>
    <row r="254" spans="1:19" ht="12.75" customHeight="1" hidden="1">
      <c r="A254" s="14" t="e">
        <f t="shared" si="14"/>
        <v>#REF!</v>
      </c>
      <c r="B254" s="58"/>
      <c r="C254" s="53"/>
      <c r="D254" s="20"/>
      <c r="E254" s="129" t="s">
        <v>58</v>
      </c>
      <c r="F254" s="37"/>
      <c r="G254" s="37"/>
      <c r="H254" s="38">
        <v>270</v>
      </c>
      <c r="I254" s="37"/>
      <c r="J254" s="37">
        <f t="shared" si="15"/>
        <v>270</v>
      </c>
      <c r="K254" s="112">
        <f t="shared" si="16"/>
        <v>270</v>
      </c>
      <c r="L254" s="36"/>
      <c r="M254" s="37"/>
      <c r="N254" s="37"/>
      <c r="O254" s="37"/>
      <c r="P254" s="37"/>
      <c r="Q254" s="27"/>
      <c r="R254" s="28"/>
      <c r="S254" s="41"/>
    </row>
    <row r="255" spans="1:19" ht="12.75" customHeight="1" hidden="1">
      <c r="A255" s="14" t="e">
        <f t="shared" si="14"/>
        <v>#REF!</v>
      </c>
      <c r="B255" s="58"/>
      <c r="C255" s="53"/>
      <c r="D255" s="20"/>
      <c r="E255" s="129" t="s">
        <v>82</v>
      </c>
      <c r="F255" s="37"/>
      <c r="G255" s="37"/>
      <c r="H255" s="38"/>
      <c r="I255" s="37"/>
      <c r="J255" s="37">
        <f t="shared" si="15"/>
        <v>0</v>
      </c>
      <c r="K255" s="112">
        <f t="shared" si="16"/>
        <v>0</v>
      </c>
      <c r="L255" s="36"/>
      <c r="M255" s="37"/>
      <c r="N255" s="37"/>
      <c r="O255" s="37"/>
      <c r="P255" s="37"/>
      <c r="Q255" s="27"/>
      <c r="R255" s="28"/>
      <c r="S255" s="41"/>
    </row>
    <row r="256" spans="1:19" ht="12.75" customHeight="1" hidden="1">
      <c r="A256" s="14" t="e">
        <f t="shared" si="14"/>
        <v>#REF!</v>
      </c>
      <c r="B256" s="58"/>
      <c r="C256" s="53"/>
      <c r="D256" s="20"/>
      <c r="E256" s="129" t="s">
        <v>66</v>
      </c>
      <c r="F256" s="37"/>
      <c r="G256" s="37"/>
      <c r="H256" s="38"/>
      <c r="I256" s="37"/>
      <c r="J256" s="37">
        <f t="shared" si="15"/>
        <v>0</v>
      </c>
      <c r="K256" s="112">
        <f t="shared" si="16"/>
        <v>0</v>
      </c>
      <c r="L256" s="36"/>
      <c r="M256" s="37"/>
      <c r="N256" s="37"/>
      <c r="O256" s="37"/>
      <c r="P256" s="37"/>
      <c r="Q256" s="27"/>
      <c r="R256" s="28"/>
      <c r="S256" s="41"/>
    </row>
    <row r="257" spans="1:19" ht="12.75">
      <c r="A257" s="14">
        <v>14</v>
      </c>
      <c r="B257" s="76" t="s">
        <v>103</v>
      </c>
      <c r="C257" s="76" t="s">
        <v>202</v>
      </c>
      <c r="D257" s="59" t="s">
        <v>104</v>
      </c>
      <c r="E257" s="125"/>
      <c r="F257" s="72" t="s">
        <v>124</v>
      </c>
      <c r="G257" s="72" t="s">
        <v>124</v>
      </c>
      <c r="H257" s="72" t="s">
        <v>124</v>
      </c>
      <c r="I257" s="72"/>
      <c r="J257" s="72" t="s">
        <v>124</v>
      </c>
      <c r="K257" s="148">
        <f aca="true" t="shared" si="17" ref="K257:K262">SUM(A257:J257)</f>
        <v>14</v>
      </c>
      <c r="L257" s="74"/>
      <c r="M257" s="72"/>
      <c r="N257" s="72"/>
      <c r="O257" s="72"/>
      <c r="P257" s="72"/>
      <c r="Q257" s="73"/>
      <c r="R257" s="70"/>
      <c r="S257" s="72" t="s">
        <v>124</v>
      </c>
    </row>
    <row r="258" spans="1:19" ht="12.75" customHeight="1" hidden="1">
      <c r="A258" s="14">
        <f>A257+1</f>
        <v>15</v>
      </c>
      <c r="B258" s="58"/>
      <c r="C258" s="53"/>
      <c r="D258" s="20" t="s">
        <v>17</v>
      </c>
      <c r="E258" s="129" t="s">
        <v>83</v>
      </c>
      <c r="F258" s="37"/>
      <c r="G258" s="37"/>
      <c r="H258" s="38"/>
      <c r="I258" s="37"/>
      <c r="J258" s="37"/>
      <c r="K258" s="112">
        <f t="shared" si="17"/>
        <v>15</v>
      </c>
      <c r="L258" s="36"/>
      <c r="M258" s="37"/>
      <c r="N258" s="37"/>
      <c r="O258" s="37"/>
      <c r="P258" s="37"/>
      <c r="Q258" s="27"/>
      <c r="R258" s="28"/>
      <c r="S258" s="37"/>
    </row>
    <row r="259" spans="1:19" ht="12.75" customHeight="1" hidden="1">
      <c r="A259" s="14">
        <f>A258+1</f>
        <v>16</v>
      </c>
      <c r="B259" s="58"/>
      <c r="C259" s="53"/>
      <c r="D259" s="20" t="s">
        <v>19</v>
      </c>
      <c r="E259" s="129" t="s">
        <v>84</v>
      </c>
      <c r="F259" s="37"/>
      <c r="G259" s="37"/>
      <c r="H259" s="38"/>
      <c r="I259" s="37"/>
      <c r="J259" s="37"/>
      <c r="K259" s="112">
        <f t="shared" si="17"/>
        <v>16</v>
      </c>
      <c r="L259" s="36"/>
      <c r="M259" s="37"/>
      <c r="N259" s="37"/>
      <c r="O259" s="37"/>
      <c r="P259" s="37"/>
      <c r="Q259" s="27"/>
      <c r="R259" s="28"/>
      <c r="S259" s="37"/>
    </row>
    <row r="260" spans="1:19" ht="12.75">
      <c r="A260" s="14">
        <v>15</v>
      </c>
      <c r="B260" s="58"/>
      <c r="C260" s="53"/>
      <c r="D260" s="20"/>
      <c r="E260" s="129" t="s">
        <v>13</v>
      </c>
      <c r="F260" s="37"/>
      <c r="G260" s="37"/>
      <c r="H260" s="38" t="s">
        <v>124</v>
      </c>
      <c r="I260" s="37"/>
      <c r="J260" s="37" t="s">
        <v>124</v>
      </c>
      <c r="K260" s="112">
        <f t="shared" si="17"/>
        <v>15</v>
      </c>
      <c r="L260" s="36"/>
      <c r="M260" s="37"/>
      <c r="N260" s="37"/>
      <c r="O260" s="37"/>
      <c r="P260" s="37"/>
      <c r="Q260" s="27"/>
      <c r="R260" s="28"/>
      <c r="S260" s="37"/>
    </row>
    <row r="261" spans="1:19" ht="12.75">
      <c r="A261" s="14">
        <v>16</v>
      </c>
      <c r="B261" s="58"/>
      <c r="C261" s="53"/>
      <c r="D261" s="20"/>
      <c r="E261" s="129" t="s">
        <v>203</v>
      </c>
      <c r="F261" s="37"/>
      <c r="G261" s="37"/>
      <c r="H261" s="38" t="s">
        <v>124</v>
      </c>
      <c r="I261" s="37"/>
      <c r="J261" s="37" t="s">
        <v>124</v>
      </c>
      <c r="K261" s="112">
        <f t="shared" si="17"/>
        <v>16</v>
      </c>
      <c r="L261" s="36"/>
      <c r="M261" s="37"/>
      <c r="N261" s="37"/>
      <c r="O261" s="37"/>
      <c r="P261" s="37"/>
      <c r="Q261" s="27"/>
      <c r="R261" s="28"/>
      <c r="S261" s="37"/>
    </row>
    <row r="262" spans="1:19" ht="12.75">
      <c r="A262" s="14">
        <v>18</v>
      </c>
      <c r="B262" s="76" t="s">
        <v>105</v>
      </c>
      <c r="C262" s="76" t="s">
        <v>56</v>
      </c>
      <c r="D262" s="59" t="s">
        <v>106</v>
      </c>
      <c r="E262" s="125"/>
      <c r="F262" s="72" t="s">
        <v>124</v>
      </c>
      <c r="G262" s="72" t="s">
        <v>124</v>
      </c>
      <c r="H262" s="72" t="s">
        <v>124</v>
      </c>
      <c r="I262" s="72"/>
      <c r="J262" s="72">
        <f>SUM(F262:I262)</f>
        <v>0</v>
      </c>
      <c r="K262" s="148">
        <f t="shared" si="17"/>
        <v>18</v>
      </c>
      <c r="L262" s="74"/>
      <c r="M262" s="72"/>
      <c r="N262" s="72"/>
      <c r="O262" s="72"/>
      <c r="P262" s="72"/>
      <c r="Q262" s="73"/>
      <c r="R262" s="70"/>
      <c r="S262" s="71" t="s">
        <v>124</v>
      </c>
    </row>
    <row r="263" spans="1:19" ht="12.75" customHeight="1" hidden="1">
      <c r="A263" s="14">
        <f>A262+1</f>
        <v>19</v>
      </c>
      <c r="B263" s="58"/>
      <c r="C263" s="76" t="s">
        <v>85</v>
      </c>
      <c r="D263" s="59" t="s">
        <v>86</v>
      </c>
      <c r="E263" s="125"/>
      <c r="F263" s="72"/>
      <c r="G263" s="72"/>
      <c r="H263" s="72"/>
      <c r="I263" s="72"/>
      <c r="J263" s="72">
        <f t="shared" si="15"/>
        <v>0</v>
      </c>
      <c r="K263" s="148"/>
      <c r="L263" s="74"/>
      <c r="M263" s="72"/>
      <c r="N263" s="72"/>
      <c r="O263" s="72"/>
      <c r="P263" s="72"/>
      <c r="Q263" s="73"/>
      <c r="R263" s="70"/>
      <c r="S263" s="71"/>
    </row>
    <row r="264" spans="1:19" ht="12.75" customHeight="1" hidden="1">
      <c r="A264" s="14">
        <f>A263+1</f>
        <v>20</v>
      </c>
      <c r="B264" s="58"/>
      <c r="C264" s="53"/>
      <c r="D264" s="20" t="s">
        <v>12</v>
      </c>
      <c r="E264" s="129" t="s">
        <v>87</v>
      </c>
      <c r="F264" s="37"/>
      <c r="G264" s="37"/>
      <c r="H264" s="38"/>
      <c r="I264" s="37"/>
      <c r="J264" s="37">
        <f t="shared" si="15"/>
        <v>0</v>
      </c>
      <c r="K264" s="112"/>
      <c r="L264" s="36"/>
      <c r="M264" s="37"/>
      <c r="N264" s="37"/>
      <c r="O264" s="37"/>
      <c r="P264" s="37"/>
      <c r="Q264" s="27"/>
      <c r="R264" s="28"/>
      <c r="S264" s="41"/>
    </row>
    <row r="265" spans="1:19" ht="13.5" customHeight="1" hidden="1" thickBot="1">
      <c r="A265" s="14">
        <f>A264+1</f>
        <v>21</v>
      </c>
      <c r="B265" s="58"/>
      <c r="C265" s="53"/>
      <c r="D265" s="20" t="s">
        <v>17</v>
      </c>
      <c r="E265" s="129" t="s">
        <v>88</v>
      </c>
      <c r="F265" s="37"/>
      <c r="G265" s="37"/>
      <c r="H265" s="38"/>
      <c r="I265" s="37"/>
      <c r="J265" s="37">
        <f t="shared" si="15"/>
        <v>0</v>
      </c>
      <c r="K265" s="112"/>
      <c r="L265" s="36"/>
      <c r="M265" s="37"/>
      <c r="N265" s="37"/>
      <c r="O265" s="37"/>
      <c r="P265" s="37"/>
      <c r="Q265" s="27"/>
      <c r="R265" s="28"/>
      <c r="S265" s="30"/>
    </row>
    <row r="266" spans="1:19" s="32" customFormat="1" ht="12.75" customHeight="1" hidden="1">
      <c r="A266" s="14"/>
      <c r="B266" s="58"/>
      <c r="C266" s="53"/>
      <c r="D266" s="20"/>
      <c r="E266" s="129"/>
      <c r="F266" s="37">
        <f>SUM(F257:F261)</f>
        <v>0</v>
      </c>
      <c r="G266" s="37">
        <f>SUM(G257:G261)</f>
        <v>0</v>
      </c>
      <c r="H266" s="38">
        <f>SUM(H257:H261)</f>
        <v>0</v>
      </c>
      <c r="I266" s="37"/>
      <c r="J266" s="37">
        <f>SUM(J257:J261)</f>
        <v>0</v>
      </c>
      <c r="K266" s="112"/>
      <c r="L266" s="39"/>
      <c r="M266" s="37"/>
      <c r="N266" s="37"/>
      <c r="O266" s="37"/>
      <c r="P266" s="37"/>
      <c r="Q266" s="27"/>
      <c r="R266" s="28"/>
      <c r="S266" s="35"/>
    </row>
    <row r="267" spans="1:19" s="32" customFormat="1" ht="12.75" customHeight="1" hidden="1">
      <c r="A267" s="14"/>
      <c r="B267" s="58"/>
      <c r="C267" s="53"/>
      <c r="D267" s="20"/>
      <c r="E267" s="129"/>
      <c r="F267" s="37"/>
      <c r="G267" s="37"/>
      <c r="H267" s="38"/>
      <c r="I267" s="37"/>
      <c r="J267" s="37"/>
      <c r="K267" s="112"/>
      <c r="L267" s="39"/>
      <c r="M267" s="37"/>
      <c r="N267" s="37"/>
      <c r="O267" s="37"/>
      <c r="P267" s="37"/>
      <c r="Q267" s="27"/>
      <c r="R267" s="28"/>
      <c r="S267" s="35"/>
    </row>
    <row r="268" spans="1:19" s="32" customFormat="1" ht="12.75" customHeight="1" hidden="1">
      <c r="A268" s="14"/>
      <c r="B268" s="58"/>
      <c r="C268" s="53"/>
      <c r="D268" s="20"/>
      <c r="E268" s="129"/>
      <c r="F268" s="37"/>
      <c r="G268" s="37"/>
      <c r="H268" s="38"/>
      <c r="I268" s="37"/>
      <c r="J268" s="37"/>
      <c r="K268" s="112"/>
      <c r="L268" s="39"/>
      <c r="M268" s="37"/>
      <c r="N268" s="37"/>
      <c r="O268" s="37"/>
      <c r="P268" s="37"/>
      <c r="Q268" s="27"/>
      <c r="R268" s="28"/>
      <c r="S268" s="35"/>
    </row>
    <row r="269" spans="1:19" s="32" customFormat="1" ht="12.75" customHeight="1" hidden="1">
      <c r="A269" s="14"/>
      <c r="B269" s="58"/>
      <c r="C269" s="53"/>
      <c r="D269" s="20"/>
      <c r="E269" s="129"/>
      <c r="F269" s="37"/>
      <c r="G269" s="37"/>
      <c r="H269" s="38"/>
      <c r="I269" s="37"/>
      <c r="J269" s="37"/>
      <c r="K269" s="112"/>
      <c r="L269" s="39"/>
      <c r="M269" s="37"/>
      <c r="N269" s="37"/>
      <c r="O269" s="37"/>
      <c r="P269" s="37"/>
      <c r="Q269" s="27"/>
      <c r="R269" s="28"/>
      <c r="S269" s="35"/>
    </row>
    <row r="270" spans="1:19" s="32" customFormat="1" ht="12.75" customHeight="1" hidden="1">
      <c r="A270" s="14"/>
      <c r="B270" s="58"/>
      <c r="C270" s="53"/>
      <c r="D270" s="20"/>
      <c r="E270" s="129"/>
      <c r="F270" s="37"/>
      <c r="G270" s="37"/>
      <c r="H270" s="38"/>
      <c r="I270" s="37"/>
      <c r="J270" s="37"/>
      <c r="K270" s="112"/>
      <c r="L270" s="39"/>
      <c r="M270" s="37"/>
      <c r="N270" s="37"/>
      <c r="O270" s="37"/>
      <c r="P270" s="37"/>
      <c r="Q270" s="27"/>
      <c r="R270" s="28"/>
      <c r="S270" s="35"/>
    </row>
    <row r="271" spans="1:19" s="32" customFormat="1" ht="12.75" customHeight="1" hidden="1">
      <c r="A271" s="14"/>
      <c r="B271" s="58"/>
      <c r="C271" s="53"/>
      <c r="D271" s="20"/>
      <c r="E271" s="129"/>
      <c r="F271" s="37"/>
      <c r="G271" s="37"/>
      <c r="H271" s="38"/>
      <c r="I271" s="37"/>
      <c r="J271" s="37"/>
      <c r="K271" s="112"/>
      <c r="L271" s="39"/>
      <c r="M271" s="37"/>
      <c r="N271" s="37"/>
      <c r="O271" s="37"/>
      <c r="P271" s="37"/>
      <c r="Q271" s="27"/>
      <c r="R271" s="28"/>
      <c r="S271" s="35"/>
    </row>
    <row r="272" spans="1:19" s="32" customFormat="1" ht="12.75" customHeight="1" hidden="1">
      <c r="A272" s="14"/>
      <c r="B272" s="58"/>
      <c r="C272" s="53"/>
      <c r="D272" s="20"/>
      <c r="E272" s="129"/>
      <c r="F272" s="37"/>
      <c r="G272" s="37"/>
      <c r="H272" s="38"/>
      <c r="I272" s="37"/>
      <c r="J272" s="37"/>
      <c r="K272" s="112"/>
      <c r="L272" s="39"/>
      <c r="M272" s="37"/>
      <c r="N272" s="37"/>
      <c r="O272" s="37"/>
      <c r="P272" s="37"/>
      <c r="Q272" s="27"/>
      <c r="R272" s="28"/>
      <c r="S272" s="35"/>
    </row>
    <row r="273" spans="1:19" s="32" customFormat="1" ht="12.75" customHeight="1" hidden="1">
      <c r="A273" s="14"/>
      <c r="B273" s="58"/>
      <c r="C273" s="53"/>
      <c r="D273" s="20"/>
      <c r="E273" s="129"/>
      <c r="F273" s="37"/>
      <c r="G273" s="37"/>
      <c r="H273" s="38"/>
      <c r="I273" s="37"/>
      <c r="J273" s="37"/>
      <c r="K273" s="112"/>
      <c r="L273" s="39"/>
      <c r="M273" s="37"/>
      <c r="N273" s="37"/>
      <c r="O273" s="37"/>
      <c r="P273" s="37"/>
      <c r="Q273" s="27"/>
      <c r="R273" s="28"/>
      <c r="S273" s="35"/>
    </row>
    <row r="274" spans="1:19" s="32" customFormat="1" ht="12.75" customHeight="1" hidden="1">
      <c r="A274" s="14"/>
      <c r="B274" s="58"/>
      <c r="C274" s="53"/>
      <c r="D274" s="20"/>
      <c r="E274" s="129"/>
      <c r="F274" s="37"/>
      <c r="G274" s="37"/>
      <c r="H274" s="38"/>
      <c r="I274" s="37"/>
      <c r="J274" s="37"/>
      <c r="K274" s="112"/>
      <c r="L274" s="39"/>
      <c r="M274" s="37"/>
      <c r="N274" s="37"/>
      <c r="O274" s="37"/>
      <c r="P274" s="37"/>
      <c r="Q274" s="27"/>
      <c r="R274" s="28"/>
      <c r="S274" s="35"/>
    </row>
    <row r="275" spans="1:19" s="32" customFormat="1" ht="12.75" customHeight="1" hidden="1">
      <c r="A275" s="14"/>
      <c r="B275" s="58"/>
      <c r="C275" s="53"/>
      <c r="D275" s="20"/>
      <c r="E275" s="129"/>
      <c r="F275" s="37"/>
      <c r="G275" s="37"/>
      <c r="H275" s="38"/>
      <c r="I275" s="37"/>
      <c r="J275" s="37"/>
      <c r="K275" s="112"/>
      <c r="L275" s="39"/>
      <c r="M275" s="37"/>
      <c r="N275" s="37"/>
      <c r="O275" s="37"/>
      <c r="P275" s="37"/>
      <c r="Q275" s="27"/>
      <c r="R275" s="28"/>
      <c r="S275" s="35"/>
    </row>
    <row r="276" spans="1:19" s="32" customFormat="1" ht="12.75" customHeight="1" hidden="1">
      <c r="A276" s="14"/>
      <c r="B276" s="58"/>
      <c r="C276" s="53"/>
      <c r="D276" s="20"/>
      <c r="E276" s="129"/>
      <c r="F276" s="37"/>
      <c r="G276" s="37"/>
      <c r="H276" s="38"/>
      <c r="I276" s="37"/>
      <c r="J276" s="37"/>
      <c r="K276" s="112"/>
      <c r="L276" s="39"/>
      <c r="M276" s="37"/>
      <c r="N276" s="37"/>
      <c r="O276" s="37"/>
      <c r="P276" s="37"/>
      <c r="Q276" s="27"/>
      <c r="R276" s="28"/>
      <c r="S276" s="35"/>
    </row>
    <row r="277" spans="1:19" s="32" customFormat="1" ht="12.75" customHeight="1" hidden="1">
      <c r="A277" s="14"/>
      <c r="B277" s="58"/>
      <c r="C277" s="53"/>
      <c r="D277" s="20"/>
      <c r="E277" s="129"/>
      <c r="F277" s="37"/>
      <c r="G277" s="37"/>
      <c r="H277" s="38"/>
      <c r="I277" s="37"/>
      <c r="J277" s="37"/>
      <c r="K277" s="112"/>
      <c r="L277" s="39"/>
      <c r="M277" s="37"/>
      <c r="N277" s="37"/>
      <c r="O277" s="37"/>
      <c r="P277" s="37"/>
      <c r="Q277" s="27"/>
      <c r="R277" s="28"/>
      <c r="S277" s="35"/>
    </row>
    <row r="278" spans="1:19" s="32" customFormat="1" ht="2.25" customHeight="1" hidden="1">
      <c r="A278" s="14"/>
      <c r="B278" s="58"/>
      <c r="C278" s="53"/>
      <c r="D278" s="20"/>
      <c r="E278" s="129"/>
      <c r="F278" s="37"/>
      <c r="G278" s="37"/>
      <c r="H278" s="38"/>
      <c r="I278" s="37"/>
      <c r="J278" s="37"/>
      <c r="K278" s="112"/>
      <c r="L278" s="39"/>
      <c r="M278" s="37"/>
      <c r="N278" s="37"/>
      <c r="O278" s="37"/>
      <c r="P278" s="37"/>
      <c r="Q278" s="27"/>
      <c r="R278" s="28"/>
      <c r="S278" s="35"/>
    </row>
    <row r="279" spans="1:19" s="32" customFormat="1" ht="18.75" customHeight="1" hidden="1">
      <c r="A279" s="14"/>
      <c r="B279" s="131" t="s">
        <v>0</v>
      </c>
      <c r="C279" s="53"/>
      <c r="D279" s="20"/>
      <c r="E279" s="141"/>
      <c r="F279" s="37"/>
      <c r="G279" s="37"/>
      <c r="H279" s="38"/>
      <c r="I279" s="37"/>
      <c r="J279" s="44"/>
      <c r="K279" s="113"/>
      <c r="L279" s="39"/>
      <c r="M279" s="37"/>
      <c r="N279" s="37"/>
      <c r="O279" s="44"/>
      <c r="P279" s="44"/>
      <c r="Q279" s="45"/>
      <c r="R279" s="33"/>
      <c r="S279" s="283"/>
    </row>
    <row r="280" spans="1:19" s="32" customFormat="1" ht="2.25" customHeight="1" hidden="1" thickBot="1">
      <c r="A280" s="14"/>
      <c r="B280" s="58"/>
      <c r="C280" s="53"/>
      <c r="D280" s="20"/>
      <c r="E280" s="129"/>
      <c r="F280" s="37"/>
      <c r="G280" s="37"/>
      <c r="H280" s="38"/>
      <c r="I280" s="37"/>
      <c r="J280" s="44"/>
      <c r="K280" s="113"/>
      <c r="L280" s="39"/>
      <c r="M280" s="37"/>
      <c r="N280" s="37"/>
      <c r="O280" s="44"/>
      <c r="P280" s="44"/>
      <c r="Q280" s="45"/>
      <c r="R280" s="33"/>
      <c r="S280" s="283"/>
    </row>
    <row r="281" spans="1:19" s="32" customFormat="1" ht="13.5" customHeight="1" hidden="1" thickBot="1">
      <c r="A281" s="489" t="s">
        <v>1</v>
      </c>
      <c r="B281" s="490"/>
      <c r="C281" s="490"/>
      <c r="D281" s="490"/>
      <c r="E281" s="490"/>
      <c r="F281" s="490"/>
      <c r="G281" s="490"/>
      <c r="H281" s="490"/>
      <c r="I281" s="490"/>
      <c r="J281" s="490"/>
      <c r="K281" s="491"/>
      <c r="L281" s="114"/>
      <c r="M281" s="115"/>
      <c r="N281" s="115"/>
      <c r="O281" s="115"/>
      <c r="P281" s="115"/>
      <c r="Q281" s="116"/>
      <c r="R281" s="9"/>
      <c r="S281" s="468"/>
    </row>
    <row r="282" spans="1:19" s="32" customFormat="1" ht="15" customHeight="1" hidden="1">
      <c r="A282" s="132"/>
      <c r="B282" s="133"/>
      <c r="C282" s="134"/>
      <c r="D282" s="135"/>
      <c r="E282" s="136"/>
      <c r="F282" s="496" t="s">
        <v>2</v>
      </c>
      <c r="G282" s="497"/>
      <c r="H282" s="497"/>
      <c r="I282" s="497"/>
      <c r="J282" s="498"/>
      <c r="K282" s="137"/>
      <c r="L282" s="499"/>
      <c r="M282" s="497"/>
      <c r="N282" s="497"/>
      <c r="O282" s="497"/>
      <c r="P282" s="497"/>
      <c r="Q282" s="500"/>
      <c r="R282" s="10"/>
      <c r="S282" s="494"/>
    </row>
    <row r="283" spans="1:19" s="32" customFormat="1" ht="12.75" customHeight="1" hidden="1">
      <c r="A283" s="132"/>
      <c r="B283" s="138" t="s">
        <v>4</v>
      </c>
      <c r="C283" s="135" t="s">
        <v>5</v>
      </c>
      <c r="D283" s="501" t="s">
        <v>6</v>
      </c>
      <c r="E283" s="502"/>
      <c r="F283" s="502"/>
      <c r="G283" s="502"/>
      <c r="H283" s="502"/>
      <c r="I283" s="502"/>
      <c r="J283" s="503"/>
      <c r="K283" s="139"/>
      <c r="L283" s="504"/>
      <c r="M283" s="502"/>
      <c r="N283" s="502"/>
      <c r="O283" s="502"/>
      <c r="P283" s="502"/>
      <c r="Q283" s="505"/>
      <c r="R283" s="11"/>
      <c r="S283" s="494"/>
    </row>
    <row r="284" spans="1:19" s="32" customFormat="1" ht="12.75" customHeight="1" hidden="1">
      <c r="A284" s="132"/>
      <c r="B284" s="138" t="s">
        <v>7</v>
      </c>
      <c r="C284" s="135" t="s">
        <v>8</v>
      </c>
      <c r="D284" s="135"/>
      <c r="E284" s="136" t="s">
        <v>9</v>
      </c>
      <c r="F284" s="437">
        <v>610</v>
      </c>
      <c r="G284" s="437">
        <v>620</v>
      </c>
      <c r="H284" s="437">
        <v>630</v>
      </c>
      <c r="I284" s="437">
        <v>640</v>
      </c>
      <c r="J284" s="437" t="s">
        <v>10</v>
      </c>
      <c r="K284" s="140"/>
      <c r="L284" s="456"/>
      <c r="M284" s="437"/>
      <c r="N284" s="437"/>
      <c r="O284" s="437"/>
      <c r="P284" s="437"/>
      <c r="Q284" s="492"/>
      <c r="R284" s="12"/>
      <c r="S284" s="494"/>
    </row>
    <row r="285" spans="1:19" s="32" customFormat="1" ht="13.5" customHeight="1" hidden="1" thickBot="1">
      <c r="A285" s="132"/>
      <c r="B285" s="138"/>
      <c r="C285" s="135"/>
      <c r="D285" s="135"/>
      <c r="E285" s="136"/>
      <c r="F285" s="438"/>
      <c r="G285" s="438"/>
      <c r="H285" s="438"/>
      <c r="I285" s="438"/>
      <c r="J285" s="438"/>
      <c r="K285" s="140"/>
      <c r="L285" s="506"/>
      <c r="M285" s="438"/>
      <c r="N285" s="438"/>
      <c r="O285" s="438"/>
      <c r="P285" s="438"/>
      <c r="Q285" s="493"/>
      <c r="R285" s="12"/>
      <c r="S285" s="495"/>
    </row>
    <row r="286" spans="1:19" ht="12.75" customHeight="1" hidden="1">
      <c r="A286" s="14">
        <f>A265+1</f>
        <v>22</v>
      </c>
      <c r="B286" s="56">
        <v>3</v>
      </c>
      <c r="C286" s="122" t="s">
        <v>89</v>
      </c>
      <c r="D286" s="123"/>
      <c r="E286" s="123"/>
      <c r="F286" s="78" t="e">
        <f>F287+F291+#REF!+F294</f>
        <v>#REF!</v>
      </c>
      <c r="G286" s="78" t="e">
        <f>G287+G291+#REF!+G294</f>
        <v>#REF!</v>
      </c>
      <c r="H286" s="78" t="e">
        <f>H287+H291+#REF!+H294</f>
        <v>#VALUE!</v>
      </c>
      <c r="I286" s="78" t="e">
        <f>I287+I291+#REF!+I294+#REF!+#REF!</f>
        <v>#REF!</v>
      </c>
      <c r="J286" s="78" t="e">
        <f>SUM(F286:I286)</f>
        <v>#REF!</v>
      </c>
      <c r="K286" s="144"/>
      <c r="L286" s="79"/>
      <c r="M286" s="78"/>
      <c r="N286" s="78"/>
      <c r="O286" s="78"/>
      <c r="P286" s="78"/>
      <c r="Q286" s="57"/>
      <c r="R286" s="15"/>
      <c r="S286" s="75"/>
    </row>
    <row r="287" spans="1:19" ht="12.75" customHeight="1" hidden="1">
      <c r="A287" s="14">
        <f>A286+1</f>
        <v>23</v>
      </c>
      <c r="B287" s="58"/>
      <c r="C287" s="76" t="s">
        <v>90</v>
      </c>
      <c r="D287" s="59" t="s">
        <v>91</v>
      </c>
      <c r="E287" s="125"/>
      <c r="F287" s="72">
        <f>F288</f>
        <v>180</v>
      </c>
      <c r="G287" s="72">
        <f>G288</f>
        <v>63</v>
      </c>
      <c r="H287" s="72">
        <f>H288</f>
        <v>20</v>
      </c>
      <c r="I287" s="72"/>
      <c r="J287" s="72">
        <f>SUM(F287:I287)</f>
        <v>263</v>
      </c>
      <c r="K287" s="148"/>
      <c r="L287" s="74"/>
      <c r="M287" s="72"/>
      <c r="N287" s="72"/>
      <c r="O287" s="72"/>
      <c r="P287" s="72"/>
      <c r="Q287" s="73"/>
      <c r="R287" s="70"/>
      <c r="S287" s="71"/>
    </row>
    <row r="288" spans="1:19" ht="12.75" customHeight="1" hidden="1">
      <c r="A288" s="14">
        <f>A287+1</f>
        <v>24</v>
      </c>
      <c r="B288" s="58"/>
      <c r="C288" s="53"/>
      <c r="D288" s="20" t="s">
        <v>12</v>
      </c>
      <c r="E288" s="127" t="s">
        <v>92</v>
      </c>
      <c r="F288" s="50">
        <v>180</v>
      </c>
      <c r="G288" s="50">
        <v>63</v>
      </c>
      <c r="H288" s="77">
        <v>20</v>
      </c>
      <c r="I288" s="50"/>
      <c r="J288" s="37">
        <f>SUM(F288:I288)</f>
        <v>263</v>
      </c>
      <c r="K288" s="112"/>
      <c r="L288" s="49"/>
      <c r="M288" s="50"/>
      <c r="N288" s="50"/>
      <c r="O288" s="50"/>
      <c r="P288" s="50"/>
      <c r="Q288" s="60"/>
      <c r="R288" s="48"/>
      <c r="S288" s="41"/>
    </row>
    <row r="289" spans="1:19" ht="12.75">
      <c r="A289" s="14">
        <v>19</v>
      </c>
      <c r="B289" s="58"/>
      <c r="C289" s="53"/>
      <c r="D289" s="20"/>
      <c r="E289" s="129" t="s">
        <v>13</v>
      </c>
      <c r="F289" s="50"/>
      <c r="G289" s="50"/>
      <c r="H289" s="38" t="s">
        <v>124</v>
      </c>
      <c r="I289" s="37"/>
      <c r="J289" s="37"/>
      <c r="K289" s="112"/>
      <c r="L289" s="49"/>
      <c r="M289" s="50"/>
      <c r="N289" s="50"/>
      <c r="O289" s="50"/>
      <c r="P289" s="50"/>
      <c r="Q289" s="60"/>
      <c r="R289" s="48"/>
      <c r="S289" s="42"/>
    </row>
    <row r="290" spans="1:19" ht="12.75">
      <c r="A290" s="14">
        <v>21</v>
      </c>
      <c r="B290" s="156" t="s">
        <v>107</v>
      </c>
      <c r="C290" s="151" t="s">
        <v>108</v>
      </c>
      <c r="D290" s="158"/>
      <c r="E290" s="158"/>
      <c r="F290" s="153">
        <v>0</v>
      </c>
      <c r="G290" s="153">
        <v>0</v>
      </c>
      <c r="H290" s="153"/>
      <c r="I290" s="153">
        <v>0</v>
      </c>
      <c r="J290" s="153"/>
      <c r="K290" s="144"/>
      <c r="L290" s="79"/>
      <c r="M290" s="153"/>
      <c r="N290" s="153"/>
      <c r="O290" s="153"/>
      <c r="P290" s="153"/>
      <c r="Q290" s="154"/>
      <c r="R290" s="15"/>
      <c r="S290" s="157"/>
    </row>
    <row r="291" spans="1:19" ht="12.75">
      <c r="A291" s="14">
        <v>22</v>
      </c>
      <c r="B291" s="76" t="s">
        <v>109</v>
      </c>
      <c r="C291" s="76" t="s">
        <v>227</v>
      </c>
      <c r="D291" s="59" t="s">
        <v>206</v>
      </c>
      <c r="E291" s="125"/>
      <c r="F291" s="16">
        <v>0</v>
      </c>
      <c r="G291" s="16">
        <v>0</v>
      </c>
      <c r="H291" s="16" t="s">
        <v>124</v>
      </c>
      <c r="I291" s="16"/>
      <c r="J291" s="16" t="s">
        <v>124</v>
      </c>
      <c r="K291" s="126"/>
      <c r="L291" s="51"/>
      <c r="M291" s="16"/>
      <c r="N291" s="16"/>
      <c r="O291" s="16"/>
      <c r="P291" s="16"/>
      <c r="Q291" s="17"/>
      <c r="R291" s="18"/>
      <c r="S291" s="52" t="s">
        <v>124</v>
      </c>
    </row>
    <row r="292" spans="1:19" ht="12.75">
      <c r="A292" s="14">
        <v>23</v>
      </c>
      <c r="B292" s="58"/>
      <c r="C292" s="53"/>
      <c r="D292" s="20"/>
      <c r="E292" s="129" t="s">
        <v>225</v>
      </c>
      <c r="F292" s="37"/>
      <c r="G292" s="37"/>
      <c r="H292" s="77"/>
      <c r="I292" s="37"/>
      <c r="J292" s="50"/>
      <c r="K292" s="112"/>
      <c r="L292" s="36"/>
      <c r="M292" s="37"/>
      <c r="N292" s="37"/>
      <c r="O292" s="37"/>
      <c r="P292" s="37"/>
      <c r="Q292" s="27"/>
      <c r="R292" s="28"/>
      <c r="S292" s="41"/>
    </row>
    <row r="293" spans="1:19" ht="12.75">
      <c r="A293" s="14">
        <v>24</v>
      </c>
      <c r="B293" s="58"/>
      <c r="C293" s="53"/>
      <c r="D293" s="20"/>
      <c r="E293" s="129" t="s">
        <v>226</v>
      </c>
      <c r="F293" s="37"/>
      <c r="G293" s="37"/>
      <c r="H293" s="38"/>
      <c r="I293" s="37"/>
      <c r="J293" s="37"/>
      <c r="K293" s="112"/>
      <c r="L293" s="36"/>
      <c r="M293" s="37"/>
      <c r="N293" s="37"/>
      <c r="O293" s="37"/>
      <c r="P293" s="37"/>
      <c r="Q293" s="27"/>
      <c r="R293" s="28"/>
      <c r="S293" s="363"/>
    </row>
    <row r="294" spans="1:19" ht="12.75">
      <c r="A294" s="14">
        <v>26</v>
      </c>
      <c r="B294" s="76" t="s">
        <v>110</v>
      </c>
      <c r="C294" s="76" t="s">
        <v>228</v>
      </c>
      <c r="D294" s="59" t="s">
        <v>229</v>
      </c>
      <c r="E294" s="125"/>
      <c r="F294" s="16">
        <v>0</v>
      </c>
      <c r="G294" s="16">
        <v>0</v>
      </c>
      <c r="H294" s="16"/>
      <c r="I294" s="16"/>
      <c r="J294" s="16"/>
      <c r="K294" s="126"/>
      <c r="L294" s="51"/>
      <c r="M294" s="16"/>
      <c r="N294" s="16"/>
      <c r="O294" s="16"/>
      <c r="P294" s="16"/>
      <c r="Q294" s="17"/>
      <c r="R294" s="18"/>
      <c r="S294" s="71"/>
    </row>
    <row r="295" spans="1:19" ht="12.75">
      <c r="A295" s="14">
        <v>27</v>
      </c>
      <c r="B295" s="76" t="s">
        <v>111</v>
      </c>
      <c r="C295" s="76" t="s">
        <v>228</v>
      </c>
      <c r="D295" s="59" t="s">
        <v>230</v>
      </c>
      <c r="E295" s="125"/>
      <c r="F295" s="16">
        <v>0</v>
      </c>
      <c r="G295" s="16">
        <v>0</v>
      </c>
      <c r="H295" s="16"/>
      <c r="I295" s="16"/>
      <c r="J295" s="16"/>
      <c r="K295" s="126"/>
      <c r="L295" s="51"/>
      <c r="M295" s="16"/>
      <c r="N295" s="16"/>
      <c r="O295" s="16"/>
      <c r="P295" s="16"/>
      <c r="Q295" s="17"/>
      <c r="R295" s="18"/>
      <c r="S295" s="71"/>
    </row>
    <row r="296" spans="1:19" ht="12.75">
      <c r="A296" s="14">
        <v>28</v>
      </c>
      <c r="B296" s="58"/>
      <c r="C296" s="53"/>
      <c r="D296" s="20"/>
      <c r="E296" s="129" t="s">
        <v>124</v>
      </c>
      <c r="F296" s="37"/>
      <c r="G296" s="37"/>
      <c r="H296" s="38"/>
      <c r="I296" s="37"/>
      <c r="J296" s="37"/>
      <c r="K296" s="112"/>
      <c r="L296" s="36"/>
      <c r="M296" s="37"/>
      <c r="N296" s="37"/>
      <c r="O296" s="37"/>
      <c r="P296" s="37"/>
      <c r="Q296" s="27"/>
      <c r="R296" s="28"/>
      <c r="S296" s="41"/>
    </row>
    <row r="297" spans="1:19" ht="12.75">
      <c r="A297" s="14">
        <v>29</v>
      </c>
      <c r="B297" s="156" t="s">
        <v>113</v>
      </c>
      <c r="C297" s="151" t="s">
        <v>307</v>
      </c>
      <c r="D297" s="158"/>
      <c r="E297" s="158"/>
      <c r="F297" s="153" t="s">
        <v>124</v>
      </c>
      <c r="G297" s="153" t="s">
        <v>124</v>
      </c>
      <c r="H297" s="153" t="s">
        <v>124</v>
      </c>
      <c r="I297" s="153"/>
      <c r="J297" s="153" t="s">
        <v>124</v>
      </c>
      <c r="K297" s="144"/>
      <c r="L297" s="79"/>
      <c r="M297" s="153"/>
      <c r="N297" s="153"/>
      <c r="O297" s="153"/>
      <c r="P297" s="153"/>
      <c r="Q297" s="154"/>
      <c r="R297" s="15"/>
      <c r="S297" s="153" t="s">
        <v>124</v>
      </c>
    </row>
    <row r="298" spans="1:19" ht="12.75">
      <c r="A298" s="14">
        <v>30</v>
      </c>
      <c r="B298" s="58"/>
      <c r="C298" s="53" t="s">
        <v>124</v>
      </c>
      <c r="D298" s="20"/>
      <c r="E298" s="129" t="s">
        <v>300</v>
      </c>
      <c r="F298" s="37"/>
      <c r="G298" s="37"/>
      <c r="H298" s="38" t="s">
        <v>124</v>
      </c>
      <c r="I298" s="38">
        <f>'8 Vzdelávanie-čerpanie'!I303/30.126*1000</f>
        <v>0</v>
      </c>
      <c r="J298" s="38" t="s">
        <v>124</v>
      </c>
      <c r="K298" s="112"/>
      <c r="L298" s="36"/>
      <c r="M298" s="37"/>
      <c r="N298" s="37"/>
      <c r="O298" s="37"/>
      <c r="P298" s="37"/>
      <c r="Q298" s="27"/>
      <c r="R298" s="28"/>
      <c r="S298" s="50" t="s">
        <v>124</v>
      </c>
    </row>
    <row r="299" spans="1:19" ht="12.75">
      <c r="A299" s="14">
        <v>31</v>
      </c>
      <c r="B299" s="58"/>
      <c r="C299" s="53"/>
      <c r="D299" s="20"/>
      <c r="E299" s="378" t="s">
        <v>299</v>
      </c>
      <c r="F299" s="37"/>
      <c r="G299" s="37"/>
      <c r="H299" s="38" t="s">
        <v>124</v>
      </c>
      <c r="I299" s="37"/>
      <c r="J299" s="37" t="s">
        <v>124</v>
      </c>
      <c r="K299" s="112"/>
      <c r="L299" s="36"/>
      <c r="M299" s="37"/>
      <c r="N299" s="37"/>
      <c r="O299" s="37"/>
      <c r="P299" s="37"/>
      <c r="Q299" s="27"/>
      <c r="R299" s="28"/>
      <c r="S299" s="385"/>
    </row>
    <row r="300" spans="1:19" ht="12.75">
      <c r="A300" s="14">
        <v>32</v>
      </c>
      <c r="B300" s="58"/>
      <c r="C300" s="53"/>
      <c r="D300" s="20"/>
      <c r="E300" s="378" t="s">
        <v>332</v>
      </c>
      <c r="F300" s="37"/>
      <c r="G300" s="37"/>
      <c r="H300" s="394" t="s">
        <v>124</v>
      </c>
      <c r="I300" s="37"/>
      <c r="J300" s="37" t="s">
        <v>124</v>
      </c>
      <c r="K300" s="112"/>
      <c r="L300" s="36"/>
      <c r="M300" s="37"/>
      <c r="N300" s="37"/>
      <c r="O300" s="37"/>
      <c r="P300" s="37"/>
      <c r="Q300" s="27"/>
      <c r="R300" s="28"/>
      <c r="S300" s="401"/>
    </row>
    <row r="301" spans="1:19" ht="12.75">
      <c r="A301" s="14">
        <v>33</v>
      </c>
      <c r="B301" s="58"/>
      <c r="C301" s="53"/>
      <c r="D301" s="20"/>
      <c r="E301" s="378" t="s">
        <v>331</v>
      </c>
      <c r="F301" s="37" t="s">
        <v>124</v>
      </c>
      <c r="G301" s="37" t="s">
        <v>124</v>
      </c>
      <c r="H301" s="394" t="s">
        <v>124</v>
      </c>
      <c r="I301" s="37"/>
      <c r="J301" s="37" t="s">
        <v>124</v>
      </c>
      <c r="K301" s="112"/>
      <c r="L301" s="36"/>
      <c r="M301" s="37"/>
      <c r="N301" s="37"/>
      <c r="O301" s="37"/>
      <c r="P301" s="37"/>
      <c r="Q301" s="27"/>
      <c r="R301" s="28"/>
      <c r="S301" s="401"/>
    </row>
    <row r="302" spans="1:19" ht="12.75">
      <c r="A302" s="14">
        <v>34</v>
      </c>
      <c r="B302" s="58"/>
      <c r="C302" s="53"/>
      <c r="D302" s="20"/>
      <c r="E302" s="378"/>
      <c r="F302" s="37"/>
      <c r="G302" s="37"/>
      <c r="H302" s="38"/>
      <c r="I302" s="37"/>
      <c r="J302" s="50"/>
      <c r="K302" s="112"/>
      <c r="L302" s="36"/>
      <c r="M302" s="37"/>
      <c r="N302" s="37"/>
      <c r="O302" s="37"/>
      <c r="P302" s="37"/>
      <c r="Q302" s="27"/>
      <c r="R302" s="28"/>
      <c r="S302" s="401"/>
    </row>
    <row r="303" spans="1:19" ht="12.75">
      <c r="A303" s="14">
        <v>35</v>
      </c>
      <c r="B303" s="156" t="s">
        <v>114</v>
      </c>
      <c r="C303" s="151" t="s">
        <v>328</v>
      </c>
      <c r="D303" s="158"/>
      <c r="E303" s="158"/>
      <c r="F303" s="153">
        <v>0</v>
      </c>
      <c r="G303" s="153">
        <v>0</v>
      </c>
      <c r="H303" s="153" t="s">
        <v>124</v>
      </c>
      <c r="I303" s="153">
        <v>0</v>
      </c>
      <c r="J303" s="153" t="s">
        <v>124</v>
      </c>
      <c r="K303" s="144"/>
      <c r="L303" s="79"/>
      <c r="M303" s="153"/>
      <c r="N303" s="153"/>
      <c r="O303" s="153"/>
      <c r="P303" s="153"/>
      <c r="Q303" s="154"/>
      <c r="R303" s="15"/>
      <c r="S303" s="157" t="s">
        <v>124</v>
      </c>
    </row>
    <row r="304" spans="1:19" ht="12.75">
      <c r="A304" s="14">
        <v>36</v>
      </c>
      <c r="B304" s="76" t="s">
        <v>124</v>
      </c>
      <c r="C304" s="76" t="s">
        <v>56</v>
      </c>
      <c r="D304" s="59" t="s">
        <v>308</v>
      </c>
      <c r="E304" s="125" t="s">
        <v>330</v>
      </c>
      <c r="F304" s="16">
        <v>0</v>
      </c>
      <c r="G304" s="16">
        <v>0</v>
      </c>
      <c r="H304" s="16" t="s">
        <v>124</v>
      </c>
      <c r="I304" s="16">
        <v>0</v>
      </c>
      <c r="J304" s="16" t="s">
        <v>124</v>
      </c>
      <c r="K304" s="126"/>
      <c r="L304" s="51"/>
      <c r="M304" s="16"/>
      <c r="N304" s="16"/>
      <c r="O304" s="16"/>
      <c r="P304" s="16"/>
      <c r="Q304" s="16"/>
      <c r="R304" s="18"/>
      <c r="S304" s="52"/>
    </row>
    <row r="305" spans="1:19" ht="12.75">
      <c r="A305" s="14">
        <v>37</v>
      </c>
      <c r="B305" s="76" t="s">
        <v>115</v>
      </c>
      <c r="C305" s="53"/>
      <c r="D305" s="20"/>
      <c r="E305" s="397" t="s">
        <v>320</v>
      </c>
      <c r="F305" s="37"/>
      <c r="G305" s="37"/>
      <c r="H305" s="38" t="s">
        <v>124</v>
      </c>
      <c r="I305" s="37"/>
      <c r="J305" s="37">
        <v>0</v>
      </c>
      <c r="K305" s="149"/>
      <c r="L305" s="29"/>
      <c r="M305" s="37"/>
      <c r="N305" s="37"/>
      <c r="O305" s="37"/>
      <c r="P305" s="37"/>
      <c r="Q305" s="37"/>
      <c r="R305" s="28"/>
      <c r="S305" s="37"/>
    </row>
    <row r="306" spans="1:19" ht="12.75">
      <c r="A306" s="14">
        <v>38</v>
      </c>
      <c r="B306" s="76" t="s">
        <v>324</v>
      </c>
      <c r="C306" s="53"/>
      <c r="D306" s="20"/>
      <c r="E306" s="397" t="s">
        <v>321</v>
      </c>
      <c r="F306" s="37"/>
      <c r="G306" s="37"/>
      <c r="H306" s="38" t="s">
        <v>124</v>
      </c>
      <c r="I306" s="37"/>
      <c r="J306" s="37"/>
      <c r="K306" s="149"/>
      <c r="L306" s="29"/>
      <c r="M306" s="37"/>
      <c r="N306" s="37"/>
      <c r="O306" s="37"/>
      <c r="P306" s="37"/>
      <c r="Q306" s="37"/>
      <c r="R306" s="28"/>
      <c r="S306" s="395"/>
    </row>
    <row r="307" spans="1:19" ht="12.75">
      <c r="A307" s="14">
        <v>39</v>
      </c>
      <c r="B307" s="76" t="s">
        <v>325</v>
      </c>
      <c r="C307" s="53"/>
      <c r="D307" s="20"/>
      <c r="E307" s="397" t="s">
        <v>322</v>
      </c>
      <c r="F307" s="37"/>
      <c r="G307" s="37"/>
      <c r="H307" s="38" t="s">
        <v>124</v>
      </c>
      <c r="I307" s="37"/>
      <c r="J307" s="37" t="s">
        <v>124</v>
      </c>
      <c r="K307" s="149"/>
      <c r="L307" s="29"/>
      <c r="M307" s="37"/>
      <c r="N307" s="37"/>
      <c r="O307" s="37"/>
      <c r="P307" s="37"/>
      <c r="Q307" s="37"/>
      <c r="R307" s="28"/>
      <c r="S307" s="41" t="s">
        <v>124</v>
      </c>
    </row>
    <row r="308" spans="1:19" ht="12.75">
      <c r="A308" s="14">
        <v>40</v>
      </c>
      <c r="B308" s="76" t="s">
        <v>326</v>
      </c>
      <c r="C308" s="53"/>
      <c r="D308" s="20"/>
      <c r="E308" s="397" t="s">
        <v>323</v>
      </c>
      <c r="F308" s="37"/>
      <c r="G308" s="37"/>
      <c r="H308" s="38" t="s">
        <v>124</v>
      </c>
      <c r="I308" s="37"/>
      <c r="J308" s="37"/>
      <c r="K308" s="149"/>
      <c r="L308" s="29"/>
      <c r="M308" s="37"/>
      <c r="N308" s="37"/>
      <c r="O308" s="37"/>
      <c r="P308" s="37"/>
      <c r="Q308" s="112"/>
      <c r="R308" s="28"/>
      <c r="S308" s="41"/>
    </row>
    <row r="309" spans="1:19" ht="12.75">
      <c r="A309" s="14">
        <v>41</v>
      </c>
      <c r="B309" s="76" t="s">
        <v>327</v>
      </c>
      <c r="C309" s="396" t="s">
        <v>124</v>
      </c>
      <c r="D309" s="158"/>
      <c r="E309" s="158" t="s">
        <v>329</v>
      </c>
      <c r="F309" s="37"/>
      <c r="G309" s="37"/>
      <c r="H309" s="38" t="s">
        <v>124</v>
      </c>
      <c r="I309" s="37"/>
      <c r="J309" s="37"/>
      <c r="K309" s="149"/>
      <c r="L309" s="29"/>
      <c r="M309" s="37"/>
      <c r="N309" s="37"/>
      <c r="O309" s="37"/>
      <c r="P309" s="37"/>
      <c r="Q309" s="112"/>
      <c r="R309" s="28"/>
      <c r="S309" s="41"/>
    </row>
    <row r="310" spans="1:19" ht="12.75">
      <c r="A310" s="14">
        <v>42</v>
      </c>
      <c r="B310" s="156" t="s">
        <v>204</v>
      </c>
      <c r="C310" s="151" t="s">
        <v>205</v>
      </c>
      <c r="D310" s="158"/>
      <c r="E310" s="158"/>
      <c r="F310" s="153">
        <v>0</v>
      </c>
      <c r="G310" s="153">
        <v>0</v>
      </c>
      <c r="H310" s="153" t="s">
        <v>124</v>
      </c>
      <c r="I310" s="153"/>
      <c r="J310" s="153" t="s">
        <v>124</v>
      </c>
      <c r="K310" s="144"/>
      <c r="L310" s="79"/>
      <c r="M310" s="153"/>
      <c r="N310" s="153"/>
      <c r="O310" s="153"/>
      <c r="P310" s="153"/>
      <c r="Q310" s="154"/>
      <c r="R310" s="15"/>
      <c r="S310" s="157" t="s">
        <v>124</v>
      </c>
    </row>
    <row r="311" spans="1:19" ht="12.75">
      <c r="A311" s="14">
        <v>43</v>
      </c>
      <c r="B311" s="76" t="s">
        <v>207</v>
      </c>
      <c r="C311" s="76"/>
      <c r="D311" s="59"/>
      <c r="E311" s="125" t="s">
        <v>224</v>
      </c>
      <c r="F311" s="16">
        <v>0</v>
      </c>
      <c r="G311" s="16">
        <v>0</v>
      </c>
      <c r="H311" s="16"/>
      <c r="I311" s="16"/>
      <c r="J311" s="16"/>
      <c r="K311" s="126"/>
      <c r="L311" s="51"/>
      <c r="M311" s="16"/>
      <c r="N311" s="16"/>
      <c r="O311" s="16"/>
      <c r="P311" s="16"/>
      <c r="Q311" s="17"/>
      <c r="R311" s="18"/>
      <c r="S311" s="52" t="s">
        <v>124</v>
      </c>
    </row>
    <row r="312" spans="1:19" ht="12.75">
      <c r="A312" s="14">
        <v>44</v>
      </c>
      <c r="B312" s="58"/>
      <c r="C312" s="53" t="s">
        <v>223</v>
      </c>
      <c r="D312" s="20"/>
      <c r="E312" s="129" t="s">
        <v>112</v>
      </c>
      <c r="F312" s="37"/>
      <c r="G312" s="37"/>
      <c r="H312" s="38"/>
      <c r="I312" s="37"/>
      <c r="J312" s="37"/>
      <c r="K312" s="149"/>
      <c r="L312" s="29"/>
      <c r="M312" s="37"/>
      <c r="N312" s="37"/>
      <c r="O312" s="37"/>
      <c r="P312" s="37"/>
      <c r="Q312" s="27"/>
      <c r="R312" s="28"/>
      <c r="S312" s="41"/>
    </row>
    <row r="313" spans="1:19" ht="12.75">
      <c r="A313" s="14">
        <v>45</v>
      </c>
      <c r="B313" s="58"/>
      <c r="C313" s="53" t="s">
        <v>223</v>
      </c>
      <c r="D313" s="20"/>
      <c r="E313" s="129" t="s">
        <v>208</v>
      </c>
      <c r="F313" s="37"/>
      <c r="G313" s="37"/>
      <c r="H313" s="38"/>
      <c r="I313" s="37"/>
      <c r="J313" s="37"/>
      <c r="K313" s="149"/>
      <c r="L313" s="29"/>
      <c r="M313" s="37"/>
      <c r="N313" s="37"/>
      <c r="O313" s="37"/>
      <c r="P313" s="37"/>
      <c r="Q313" s="27"/>
      <c r="R313" s="28"/>
      <c r="S313" s="41"/>
    </row>
    <row r="314" spans="1:19" ht="12.75">
      <c r="A314" s="14">
        <v>46</v>
      </c>
      <c r="B314" s="58"/>
      <c r="C314" s="53" t="s">
        <v>223</v>
      </c>
      <c r="D314" s="20"/>
      <c r="E314" s="129" t="s">
        <v>209</v>
      </c>
      <c r="F314" s="37"/>
      <c r="G314" s="37"/>
      <c r="H314" s="38" t="s">
        <v>124</v>
      </c>
      <c r="I314" s="37"/>
      <c r="J314" s="37"/>
      <c r="K314" s="149"/>
      <c r="L314" s="29"/>
      <c r="M314" s="37"/>
      <c r="N314" s="37"/>
      <c r="O314" s="37"/>
      <c r="P314" s="37"/>
      <c r="Q314" s="27"/>
      <c r="R314" s="28"/>
      <c r="S314" s="41" t="s">
        <v>124</v>
      </c>
    </row>
    <row r="315" spans="1:19" ht="13.5" thickBot="1">
      <c r="A315" s="280">
        <v>47</v>
      </c>
      <c r="B315" s="259"/>
      <c r="C315" s="260" t="s">
        <v>124</v>
      </c>
      <c r="D315" s="261"/>
      <c r="E315" s="281" t="s">
        <v>124</v>
      </c>
      <c r="F315" s="264"/>
      <c r="G315" s="264"/>
      <c r="H315" s="270" t="s">
        <v>124</v>
      </c>
      <c r="I315" s="264"/>
      <c r="J315" s="264" t="s">
        <v>124</v>
      </c>
      <c r="K315" s="266"/>
      <c r="L315" s="263"/>
      <c r="M315" s="264"/>
      <c r="N315" s="264"/>
      <c r="O315" s="264"/>
      <c r="P315" s="264"/>
      <c r="Q315" s="282"/>
      <c r="R315" s="28"/>
      <c r="S315" s="30" t="s">
        <v>124</v>
      </c>
    </row>
  </sheetData>
  <sheetProtection/>
  <mergeCells count="119">
    <mergeCell ref="J284:J285"/>
    <mergeCell ref="L284:L285"/>
    <mergeCell ref="Q284:Q285"/>
    <mergeCell ref="M284:M285"/>
    <mergeCell ref="N284:N285"/>
    <mergeCell ref="O284:O285"/>
    <mergeCell ref="P284:P285"/>
    <mergeCell ref="A281:K281"/>
    <mergeCell ref="S281:S285"/>
    <mergeCell ref="F282:J282"/>
    <mergeCell ref="L282:Q282"/>
    <mergeCell ref="D283:J283"/>
    <mergeCell ref="L283:Q283"/>
    <mergeCell ref="F284:F285"/>
    <mergeCell ref="G284:G285"/>
    <mergeCell ref="H284:H285"/>
    <mergeCell ref="I284:I285"/>
    <mergeCell ref="L235:L236"/>
    <mergeCell ref="M235:M236"/>
    <mergeCell ref="N235:N236"/>
    <mergeCell ref="O235:O236"/>
    <mergeCell ref="P235:P236"/>
    <mergeCell ref="Q235:Q236"/>
    <mergeCell ref="S232:S236"/>
    <mergeCell ref="F233:J233"/>
    <mergeCell ref="L233:Q233"/>
    <mergeCell ref="D234:J234"/>
    <mergeCell ref="L234:Q234"/>
    <mergeCell ref="F235:F236"/>
    <mergeCell ref="G235:G236"/>
    <mergeCell ref="H235:H236"/>
    <mergeCell ref="I235:I236"/>
    <mergeCell ref="J235:J236"/>
    <mergeCell ref="H186:H187"/>
    <mergeCell ref="I186:I187"/>
    <mergeCell ref="O186:O187"/>
    <mergeCell ref="P186:P187"/>
    <mergeCell ref="Q186:Q187"/>
    <mergeCell ref="A232:K232"/>
    <mergeCell ref="J186:J187"/>
    <mergeCell ref="L186:L187"/>
    <mergeCell ref="M186:M187"/>
    <mergeCell ref="N186:N187"/>
    <mergeCell ref="P139:P140"/>
    <mergeCell ref="Q139:Q140"/>
    <mergeCell ref="A183:K183"/>
    <mergeCell ref="S183:S187"/>
    <mergeCell ref="F184:J184"/>
    <mergeCell ref="L184:Q184"/>
    <mergeCell ref="D185:J185"/>
    <mergeCell ref="L185:Q185"/>
    <mergeCell ref="F186:F187"/>
    <mergeCell ref="G186:G187"/>
    <mergeCell ref="I139:I140"/>
    <mergeCell ref="J139:J140"/>
    <mergeCell ref="L139:L140"/>
    <mergeCell ref="M139:M140"/>
    <mergeCell ref="Q96:Q97"/>
    <mergeCell ref="A136:K136"/>
    <mergeCell ref="J96:J97"/>
    <mergeCell ref="L96:L97"/>
    <mergeCell ref="M96:M97"/>
    <mergeCell ref="N96:N97"/>
    <mergeCell ref="O96:O97"/>
    <mergeCell ref="P96:P97"/>
    <mergeCell ref="S136:S140"/>
    <mergeCell ref="F137:J137"/>
    <mergeCell ref="L137:Q137"/>
    <mergeCell ref="D138:J138"/>
    <mergeCell ref="L138:Q138"/>
    <mergeCell ref="F139:F140"/>
    <mergeCell ref="G139:G140"/>
    <mergeCell ref="H139:H140"/>
    <mergeCell ref="N139:N140"/>
    <mergeCell ref="O139:O140"/>
    <mergeCell ref="A93:K93"/>
    <mergeCell ref="S93:S97"/>
    <mergeCell ref="F94:J94"/>
    <mergeCell ref="L94:Q94"/>
    <mergeCell ref="D95:J95"/>
    <mergeCell ref="L95:Q95"/>
    <mergeCell ref="F96:F97"/>
    <mergeCell ref="G96:G97"/>
    <mergeCell ref="H96:H97"/>
    <mergeCell ref="I96:I97"/>
    <mergeCell ref="Q51:Q52"/>
    <mergeCell ref="S48:S52"/>
    <mergeCell ref="F49:J49"/>
    <mergeCell ref="L49:Q49"/>
    <mergeCell ref="D50:J50"/>
    <mergeCell ref="L50:Q50"/>
    <mergeCell ref="F51:F52"/>
    <mergeCell ref="G51:G52"/>
    <mergeCell ref="H51:H52"/>
    <mergeCell ref="L51:L52"/>
    <mergeCell ref="I51:I52"/>
    <mergeCell ref="J51:J52"/>
    <mergeCell ref="O6:O7"/>
    <mergeCell ref="P6:P7"/>
    <mergeCell ref="P51:P52"/>
    <mergeCell ref="M51:M52"/>
    <mergeCell ref="N51:N52"/>
    <mergeCell ref="O51:O52"/>
    <mergeCell ref="Q6:Q7"/>
    <mergeCell ref="A48:K48"/>
    <mergeCell ref="J6:J7"/>
    <mergeCell ref="L6:L7"/>
    <mergeCell ref="M6:M7"/>
    <mergeCell ref="N6:N7"/>
    <mergeCell ref="E3:O3"/>
    <mergeCell ref="S3:S7"/>
    <mergeCell ref="F4:J4"/>
    <mergeCell ref="L4:Q4"/>
    <mergeCell ref="D5:J5"/>
    <mergeCell ref="L5:Q5"/>
    <mergeCell ref="F6:F7"/>
    <mergeCell ref="G6:G7"/>
    <mergeCell ref="H6:H7"/>
    <mergeCell ref="I6:I7"/>
  </mergeCells>
  <printOptions/>
  <pageMargins left="0.75" right="0.75" top="0.24" bottom="0.2" header="0.17" footer="0.16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Jarmila</cp:lastModifiedBy>
  <cp:lastPrinted>2011-12-13T12:50:56Z</cp:lastPrinted>
  <dcterms:created xsi:type="dcterms:W3CDTF">2008-10-05T15:21:12Z</dcterms:created>
  <dcterms:modified xsi:type="dcterms:W3CDTF">2011-12-13T12:52:45Z</dcterms:modified>
  <cp:category/>
  <cp:version/>
  <cp:contentType/>
  <cp:contentStatus/>
</cp:coreProperties>
</file>