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1" firstSheet="11" activeTab="13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 SK" sheetId="8" r:id="rId8"/>
    <sheet name="8 Vzdelávanie €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Pr.štr.UR-2 a čerpanie-2009 €" sheetId="14" r:id="rId14"/>
    <sheet name="Prog. štruktúra UR 2 v tis.Sk" sheetId="15" r:id="rId15"/>
  </sheets>
  <definedNames>
    <definedName name="_xlnm.Print_Titles" localSheetId="12">'12 Administratíva'!$2:$6</definedName>
    <definedName name="_xlnm.Print_Titles" localSheetId="6">'7 Komunikácie'!$1:$4</definedName>
    <definedName name="_xlnm.Print_Titles" localSheetId="7">'8 Vzdelávanie SK'!$3:$7</definedName>
  </definedNames>
  <calcPr fullCalcOnLoad="1"/>
</workbook>
</file>

<file path=xl/sharedStrings.xml><?xml version="1.0" encoding="utf-8"?>
<sst xmlns="http://schemas.openxmlformats.org/spreadsheetml/2006/main" count="2736" uniqueCount="366">
  <si>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</si>
  <si>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</si>
  <si>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</si>
  <si>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</si>
  <si>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</si>
  <si>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</si>
  <si>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</si>
  <si>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</si>
  <si>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</si>
  <si>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</si>
  <si>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</si>
  <si>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</si>
  <si>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</si>
  <si>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</si>
  <si>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</si>
  <si>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</si>
  <si>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</si>
  <si>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</si>
  <si>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</si>
  <si>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</si>
  <si>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</si>
  <si>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</si>
  <si>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</si>
  <si>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</si>
  <si>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</si>
  <si>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</si>
  <si>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</si>
  <si>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</si>
  <si>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</si>
  <si>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</si>
  <si>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</si>
  <si>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</si>
  <si>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</si>
  <si>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</si>
  <si>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</si>
  <si>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</si>
  <si>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</si>
  <si>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</si>
  <si>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</si>
  <si>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</si>
  <si>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</si>
  <si>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</si>
  <si>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</si>
  <si>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</si>
  <si>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</si>
  <si>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</si>
  <si>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</si>
  <si>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</si>
  <si>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</si>
  <si>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</si>
  <si>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</si>
  <si>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</si>
  <si>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</si>
  <si>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</si>
  <si>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</si>
  <si>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</si>
  <si>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</si>
  <si>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</si>
  <si>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</si>
  <si>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</si>
  <si>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</si>
  <si>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</si>
  <si>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</si>
  <si>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</si>
  <si>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</si>
  <si>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</si>
  <si>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</si>
  <si>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</si>
  <si>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</si>
  <si>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</si>
  <si>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</si>
  <si>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</si>
  <si>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</si>
  <si>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</si>
  <si>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</si>
  <si>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</si>
  <si>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</si>
  <si>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</si>
  <si>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</si>
  <si>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</si>
  <si>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</si>
  <si>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</si>
  <si>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</si>
  <si>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</si>
  <si>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</si>
  <si>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</si>
  <si>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</si>
  <si>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</si>
  <si>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</si>
  <si>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</si>
  <si>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</si>
  <si>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</si>
  <si>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</si>
  <si>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</si>
  <si>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</si>
  <si>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</si>
  <si>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</si>
  <si>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</si>
  <si>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</si>
  <si>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</si>
  <si>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</si>
  <si>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</si>
  <si>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</si>
  <si>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</si>
  <si>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</si>
  <si>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</si>
  <si>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</si>
  <si>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</si>
  <si>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</si>
  <si>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</si>
  <si>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</si>
  <si>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</si>
  <si>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</si>
  <si>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</si>
  <si>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</si>
  <si>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>Grantový systém</t>
  </si>
  <si>
    <t xml:space="preserve"> 8.5.1</t>
  </si>
  <si>
    <t>ROP - rekonštrukcia budovy ZŠ s MŠ</t>
  </si>
  <si>
    <t xml:space="preserve"> - rekonštrukcia priestorov ZŠ</t>
  </si>
  <si>
    <t>Rozpočet na rok 2009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</si>
  <si>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</si>
  <si>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</si>
  <si>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</si>
  <si>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</si>
  <si>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</si>
  <si>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</si>
  <si>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</si>
  <si>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</si>
  <si>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</si>
  <si>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</si>
  <si>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6.5</t>
  </si>
  <si>
    <t>Výstavba kompostoviska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</si>
  <si>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</si>
  <si>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</si>
  <si>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</si>
  <si>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</si>
  <si>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</si>
  <si>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</si>
  <si>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</si>
  <si>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</si>
  <si>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</si>
  <si>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</si>
  <si>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</si>
  <si>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</si>
  <si>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</si>
  <si>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</si>
  <si>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</si>
  <si>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</si>
  <si>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</si>
  <si>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</si>
  <si>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</si>
  <si>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</si>
  <si>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</si>
  <si>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</si>
  <si>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</si>
  <si>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</si>
  <si>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</si>
  <si>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</si>
  <si>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</si>
  <si>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</si>
  <si>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</si>
  <si>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</si>
  <si>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</si>
  <si>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</si>
  <si>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</si>
  <si>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</si>
  <si>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</si>
  <si>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Voľby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</si>
  <si>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</si>
  <si>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</si>
  <si>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</si>
  <si>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</si>
  <si>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</si>
  <si>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</si>
  <si>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</si>
  <si>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</si>
  <si>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</si>
  <si>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</si>
  <si>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</si>
  <si>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</si>
  <si>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</si>
  <si>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Web stránka obce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</si>
  <si>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</si>
  <si>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</si>
  <si>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</si>
  <si>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</si>
  <si>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</si>
  <si>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</si>
  <si>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</si>
  <si>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</si>
  <si>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</si>
  <si>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</si>
  <si>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</si>
  <si>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</si>
  <si>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</si>
  <si>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</si>
  <si>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</si>
  <si>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</si>
  <si>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</si>
  <si>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</si>
  <si>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</si>
  <si>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</si>
  <si>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</si>
  <si>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</si>
  <si>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</si>
  <si>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</si>
  <si>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</si>
  <si>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</si>
  <si>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</si>
  <si>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</si>
  <si>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</si>
  <si>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</si>
  <si>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</si>
  <si>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</si>
  <si>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</si>
  <si>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</si>
  <si>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</si>
  <si>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</si>
  <si>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Príspevok na stravu deťom v MŠ a ZŠ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</si>
  <si>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</si>
  <si>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</si>
  <si>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</si>
  <si>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</si>
  <si>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</si>
  <si>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</si>
  <si>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</si>
  <si>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</si>
  <si>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</si>
  <si>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</si>
  <si>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</si>
  <si>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</si>
  <si>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</si>
  <si>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Likvidácia nelegálnych skládok , úprva terénu</t>
  </si>
  <si>
    <t>09601</t>
  </si>
  <si>
    <t>09121</t>
  </si>
  <si>
    <t>Dotácie spolu:</t>
  </si>
  <si>
    <t xml:space="preserve"> strava, štipendium, školské pomôcky </t>
  </si>
  <si>
    <t xml:space="preserve"> -vzdelávacie poukazy , materiálno-technické vybavenie</t>
  </si>
  <si>
    <t xml:space="preserve"> - vzdelávacie poukazy , mzdy a odvody</t>
  </si>
  <si>
    <t>09.1.2.1</t>
  </si>
  <si>
    <t>;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</si>
  <si>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</si>
  <si>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</si>
  <si>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</si>
  <si>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</si>
  <si>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</si>
  <si>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</si>
  <si>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</si>
  <si>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</si>
  <si>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</si>
  <si>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</si>
  <si>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</si>
  <si>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</si>
  <si>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</si>
  <si>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</si>
  <si>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</si>
  <si>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</si>
  <si>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Vzdelávanie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</si>
  <si>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</si>
  <si>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</si>
  <si>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</si>
  <si>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</si>
  <si>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</si>
  <si>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Výdavková časť</t>
  </si>
  <si>
    <t>v tis.Skk</t>
  </si>
  <si>
    <t>BV</t>
  </si>
  <si>
    <t>KV</t>
  </si>
  <si>
    <t>Spolu:</t>
  </si>
  <si>
    <t xml:space="preserve">Dotácie na stravu, štipendium a školské pomôcky 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</si>
  <si>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</si>
  <si>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</si>
  <si>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</si>
  <si>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</si>
  <si>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</si>
  <si>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</si>
  <si>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</si>
  <si>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</si>
  <si>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</si>
  <si>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</si>
  <si>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</si>
  <si>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7.3</t>
  </si>
  <si>
    <t>04.5.1.3</t>
  </si>
  <si>
    <t>Letná údržba</t>
  </si>
  <si>
    <t>Zimná údržba</t>
  </si>
  <si>
    <t>Dopravné značenia</t>
  </si>
  <si>
    <t>Rekonštrukcia chodníkov,obecných komun. a parkovísk</t>
  </si>
  <si>
    <t>Výstavba komunikácie a inž.sietí- Vyšné Záhumnie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</si>
  <si>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</si>
  <si>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</si>
  <si>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</si>
  <si>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</si>
  <si>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</si>
  <si>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</si>
  <si>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</si>
  <si>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</si>
  <si>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</si>
  <si>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Program podpory a ochrany mládeže</t>
  </si>
  <si>
    <t>Dotácie pre organizácie na kultúru a šport</t>
  </si>
  <si>
    <t>OŠK</t>
  </si>
  <si>
    <t>Ostatné organizácie</t>
  </si>
  <si>
    <t xml:space="preserve">PROGRAM 10:    Prostredie pre život </t>
  </si>
  <si>
    <t>10.1</t>
  </si>
  <si>
    <t>10.3</t>
  </si>
  <si>
    <t>10.4</t>
  </si>
  <si>
    <t>05.4.0</t>
  </si>
  <si>
    <t>Verejná zeleň</t>
  </si>
  <si>
    <t>Verejnoprospešné - aktivačné práce</t>
  </si>
  <si>
    <t>Bytovky- plány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</si>
  <si>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</si>
  <si>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</si>
  <si>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</si>
  <si>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</si>
  <si>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</si>
  <si>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</si>
  <si>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Sociálna starostlivosť o dôchodcov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</si>
  <si>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</si>
  <si>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</si>
  <si>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</si>
  <si>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</si>
  <si>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</si>
  <si>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</si>
  <si>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>Podpora kultúrnych podujatí + nájom</t>
  </si>
  <si>
    <t xml:space="preserve">Podpora športových podujatí </t>
  </si>
  <si>
    <t>Voľby prezidenta a do EU</t>
  </si>
  <si>
    <t xml:space="preserve">"Revitalizácia verejných priestranstiev" - /INTEREGIO... </t>
  </si>
  <si>
    <t>"Revitalizácia verejných priestranstiev" - /INTEREGIO ...</t>
  </si>
  <si>
    <t xml:space="preserve">Dotácia na  stravu, štipendium, školské pomôcky </t>
  </si>
  <si>
    <t>Dotácia na   MŠ - predškolská výchova:</t>
  </si>
  <si>
    <t xml:space="preserve">Dotácie na stravu,  školské pomôcky, MŠ- predškolská </t>
  </si>
  <si>
    <t>Pieskoviská a ihriská, kosačka</t>
  </si>
  <si>
    <t>Pieskoviská a ihriská,kosačka</t>
  </si>
  <si>
    <t>Upravený  rozpočet na rok 2009</t>
  </si>
  <si>
    <t>Cint. služby, dom smútku, údržba sakrálnych stavieb</t>
  </si>
  <si>
    <t>Upravený rozpočet na rok 2009  2. rozpočtovým opatrením v € (euro)</t>
  </si>
  <si>
    <t xml:space="preserve">Upravený rozpočet na rok 2009  2. rozpočtovým opatrením  v tis. Sk  </t>
  </si>
  <si>
    <t>Upravený rozpočet na rok 2009  2. rozpočtovým opatrením v tis.Sk</t>
  </si>
  <si>
    <t>Upravený rozpočet na rok 2009  2. rozpočtovým opatrením  tis. Sk</t>
  </si>
  <si>
    <t>Upravený rozpočet na rok 2009 2. rozpočtovým opatrením v € (euro)</t>
  </si>
  <si>
    <t>Upravený rozpočet na rok 2009  2. rozpočtovým opatrením rok 2009  €/euro/</t>
  </si>
  <si>
    <t>Upravený rozpočet na rok 2009  2. rozpočtovým opatrením  v € (euro)</t>
  </si>
  <si>
    <t>Upravený rozpočet na rok 2009  2. rozpočtovým opatrením   v € (euro)</t>
  </si>
  <si>
    <t>Upravený rozpočet na rok 2009  2 rozpočtovým opatrením  v € (euro)</t>
  </si>
  <si>
    <t>Upravený rozpočet na rok 2009 2 rozpočtovým opatrením  v € (euro)</t>
  </si>
  <si>
    <t>Upravený rozpočet na rok 2009 2. rozpočtovým opatrením  v € (euro)</t>
  </si>
  <si>
    <t>Voľby   do VUC</t>
  </si>
  <si>
    <t>Nadstavba ZŠ s prístavbou, zateplením a výmenou</t>
  </si>
  <si>
    <t>okien ZŠ.</t>
  </si>
  <si>
    <t xml:space="preserve"> 10.5</t>
  </si>
  <si>
    <t>Ochrana prírody- čerpanie za výrub drevín</t>
  </si>
  <si>
    <t xml:space="preserve"> - Kancelárske potreby,knihy,časopisy,dohody</t>
  </si>
  <si>
    <t xml:space="preserve">  </t>
  </si>
  <si>
    <t xml:space="preserve">Upravený rozpočet na rok 2009 schválený   2. rozpočtovým opatrením  uzn.OZ č.300/A/2  zo dňa 7.12.2009 v  tisíc Sk </t>
  </si>
  <si>
    <t>Upravený rozpočet na rok 2009 schválený 2. rozpočtovým opatrením  uzn.OZ č.300/A/2  zo dňa 7.12.2009 v   EURÁCH</t>
  </si>
  <si>
    <t>Čerpanie rozpočtu  za rok 2009      v € (euro)</t>
  </si>
  <si>
    <t>Dopravné značenia.materiál, PHM</t>
  </si>
  <si>
    <t>0.7.6.0</t>
  </si>
  <si>
    <t xml:space="preserve">Voľby   do EU </t>
  </si>
  <si>
    <t xml:space="preserve">Voľby prezidenta  </t>
  </si>
  <si>
    <t>Skutočnosť 2009</t>
  </si>
  <si>
    <t>Zdravotníctvo -  nájom ZS</t>
  </si>
  <si>
    <t>Čerpanie rozpočtu r. 2009</t>
  </si>
  <si>
    <t xml:space="preserve">Čerpanie za  rok 2009 </t>
  </si>
  <si>
    <t xml:space="preserve">Vzdelávanie  </t>
  </si>
  <si>
    <t>časť č.1</t>
  </si>
  <si>
    <t>časť č.2</t>
  </si>
  <si>
    <t>časť č.3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</si>
</sst>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0"/>
      <color indexed="8"/>
      <name val="Arial CE"/>
      <family val="0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4"/>
      <name val="Arial Black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/>
    </xf>
    <xf numFmtId="3" fontId="1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4" borderId="5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6" fillId="4" borderId="7" xfId="0" applyNumberFormat="1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/>
    </xf>
    <xf numFmtId="3" fontId="16" fillId="4" borderId="8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right"/>
    </xf>
    <xf numFmtId="3" fontId="16" fillId="4" borderId="10" xfId="0" applyNumberFormat="1" applyFont="1" applyFill="1" applyBorder="1" applyAlignment="1">
      <alignment/>
    </xf>
    <xf numFmtId="3" fontId="16" fillId="4" borderId="11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/>
    </xf>
    <xf numFmtId="3" fontId="17" fillId="3" borderId="10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0" fontId="15" fillId="5" borderId="3" xfId="0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/>
    </xf>
    <xf numFmtId="0" fontId="13" fillId="0" borderId="3" xfId="0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/>
    </xf>
    <xf numFmtId="3" fontId="16" fillId="6" borderId="4" xfId="0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/>
    </xf>
    <xf numFmtId="3" fontId="16" fillId="6" borderId="3" xfId="0" applyNumberFormat="1" applyFont="1" applyFill="1" applyBorder="1" applyAlignment="1">
      <alignment horizontal="right"/>
    </xf>
    <xf numFmtId="3" fontId="16" fillId="6" borderId="0" xfId="0" applyNumberFormat="1" applyFont="1" applyFill="1" applyBorder="1" applyAlignment="1">
      <alignment horizontal="right"/>
    </xf>
    <xf numFmtId="3" fontId="16" fillId="6" borderId="10" xfId="0" applyNumberFormat="1" applyFont="1" applyFill="1" applyBorder="1" applyAlignment="1">
      <alignment/>
    </xf>
    <xf numFmtId="3" fontId="16" fillId="6" borderId="11" xfId="0" applyNumberFormat="1" applyFont="1" applyFill="1" applyBorder="1" applyAlignment="1">
      <alignment/>
    </xf>
    <xf numFmtId="49" fontId="13" fillId="6" borderId="3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" borderId="11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/>
    </xf>
    <xf numFmtId="3" fontId="5" fillId="5" borderId="11" xfId="0" applyNumberFormat="1" applyFont="1" applyFill="1" applyBorder="1" applyAlignment="1">
      <alignment/>
    </xf>
    <xf numFmtId="49" fontId="16" fillId="3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6" borderId="12" xfId="0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/>
    </xf>
    <xf numFmtId="49" fontId="8" fillId="6" borderId="13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/>
    </xf>
    <xf numFmtId="0" fontId="6" fillId="6" borderId="6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/>
    </xf>
    <xf numFmtId="0" fontId="6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49" fontId="9" fillId="6" borderId="20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2" xfId="0" applyFont="1" applyFill="1" applyBorder="1" applyAlignment="1">
      <alignment/>
    </xf>
    <xf numFmtId="49" fontId="4" fillId="6" borderId="23" xfId="0" applyNumberFormat="1" applyFont="1" applyFill="1" applyBorder="1" applyAlignment="1">
      <alignment horizontal="center"/>
    </xf>
    <xf numFmtId="49" fontId="4" fillId="6" borderId="24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4" fillId="3" borderId="25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26" xfId="0" applyNumberFormat="1" applyFont="1" applyFill="1" applyBorder="1" applyAlignment="1">
      <alignment/>
    </xf>
    <xf numFmtId="3" fontId="14" fillId="3" borderId="27" xfId="0" applyNumberFormat="1" applyFont="1" applyFill="1" applyBorder="1" applyAlignment="1">
      <alignment/>
    </xf>
    <xf numFmtId="3" fontId="16" fillId="4" borderId="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right"/>
    </xf>
    <xf numFmtId="0" fontId="11" fillId="3" borderId="27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vertical="center"/>
    </xf>
    <xf numFmtId="0" fontId="13" fillId="3" borderId="27" xfId="0" applyFont="1" applyFill="1" applyBorder="1" applyAlignment="1">
      <alignment/>
    </xf>
    <xf numFmtId="3" fontId="14" fillId="0" borderId="29" xfId="0" applyNumberFormat="1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3" fontId="5" fillId="5" borderId="28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0" fontId="16" fillId="4" borderId="3" xfId="0" applyFont="1" applyFill="1" applyBorder="1" applyAlignment="1">
      <alignment/>
    </xf>
    <xf numFmtId="3" fontId="16" fillId="0" borderId="28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/>
    </xf>
    <xf numFmtId="3" fontId="17" fillId="0" borderId="28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0" fontId="16" fillId="6" borderId="3" xfId="0" applyFont="1" applyFill="1" applyBorder="1" applyAlignment="1">
      <alignment/>
    </xf>
    <xf numFmtId="3" fontId="13" fillId="6" borderId="3" xfId="0" applyNumberFormat="1" applyFont="1" applyFill="1" applyBorder="1" applyAlignment="1">
      <alignment horizontal="right"/>
    </xf>
    <xf numFmtId="3" fontId="16" fillId="6" borderId="28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/>
    </xf>
    <xf numFmtId="0" fontId="13" fillId="6" borderId="3" xfId="0" applyFont="1" applyFill="1" applyBorder="1" applyAlignment="1">
      <alignment/>
    </xf>
    <xf numFmtId="3" fontId="5" fillId="6" borderId="3" xfId="0" applyNumberFormat="1" applyFont="1" applyFill="1" applyBorder="1" applyAlignment="1">
      <alignment/>
    </xf>
    <xf numFmtId="3" fontId="5" fillId="6" borderId="4" xfId="0" applyNumberFormat="1" applyFont="1" applyFill="1" applyBorder="1" applyAlignment="1">
      <alignment/>
    </xf>
    <xf numFmtId="3" fontId="5" fillId="6" borderId="8" xfId="0" applyNumberFormat="1" applyFont="1" applyFill="1" applyBorder="1" applyAlignment="1">
      <alignment/>
    </xf>
    <xf numFmtId="16" fontId="15" fillId="6" borderId="3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3" fontId="14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6" borderId="0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/>
    </xf>
    <xf numFmtId="49" fontId="13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/>
    </xf>
    <xf numFmtId="3" fontId="16" fillId="6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49" fontId="7" fillId="6" borderId="3" xfId="0" applyNumberFormat="1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/>
    </xf>
    <xf numFmtId="3" fontId="14" fillId="3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7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7" fillId="0" borderId="3" xfId="0" applyFont="1" applyBorder="1" applyAlignment="1">
      <alignment horizontal="center"/>
    </xf>
    <xf numFmtId="0" fontId="17" fillId="6" borderId="3" xfId="0" applyFont="1" applyFill="1" applyBorder="1" applyAlignment="1">
      <alignment/>
    </xf>
    <xf numFmtId="49" fontId="16" fillId="0" borderId="3" xfId="0" applyNumberFormat="1" applyFont="1" applyFill="1" applyBorder="1" applyAlignment="1">
      <alignment horizontal="center"/>
    </xf>
    <xf numFmtId="49" fontId="16" fillId="3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2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" fillId="6" borderId="34" xfId="0" applyNumberFormat="1" applyFont="1" applyFill="1" applyBorder="1" applyAlignment="1">
      <alignment horizontal="center"/>
    </xf>
    <xf numFmtId="3" fontId="14" fillId="3" borderId="3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3" fillId="3" borderId="36" xfId="0" applyFont="1" applyFill="1" applyBorder="1" applyAlignment="1">
      <alignment/>
    </xf>
    <xf numFmtId="0" fontId="13" fillId="6" borderId="28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3" fillId="4" borderId="28" xfId="0" applyFont="1" applyFill="1" applyBorder="1" applyAlignment="1">
      <alignment/>
    </xf>
    <xf numFmtId="3" fontId="14" fillId="3" borderId="26" xfId="0" applyNumberFormat="1" applyFont="1" applyFill="1" applyBorder="1" applyAlignment="1">
      <alignment/>
    </xf>
    <xf numFmtId="3" fontId="5" fillId="6" borderId="2" xfId="0" applyNumberFormat="1" applyFont="1" applyFill="1" applyBorder="1" applyAlignment="1">
      <alignment/>
    </xf>
    <xf numFmtId="0" fontId="16" fillId="4" borderId="33" xfId="0" applyFont="1" applyFill="1" applyBorder="1" applyAlignment="1">
      <alignment/>
    </xf>
    <xf numFmtId="3" fontId="16" fillId="0" borderId="33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/>
    </xf>
    <xf numFmtId="3" fontId="16" fillId="0" borderId="37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0" fontId="13" fillId="4" borderId="40" xfId="0" applyFont="1" applyFill="1" applyBorder="1" applyAlignment="1">
      <alignment/>
    </xf>
    <xf numFmtId="3" fontId="13" fillId="0" borderId="41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3" fontId="13" fillId="0" borderId="40" xfId="0" applyNumberFormat="1" applyFont="1" applyFill="1" applyBorder="1" applyAlignment="1">
      <alignment horizontal="right"/>
    </xf>
    <xf numFmtId="3" fontId="16" fillId="0" borderId="43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49" fontId="2" fillId="6" borderId="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" xfId="0" applyBorder="1" applyAlignment="1">
      <alignment horizontal="center"/>
    </xf>
    <xf numFmtId="0" fontId="25" fillId="0" borderId="3" xfId="0" applyFont="1" applyBorder="1" applyAlignment="1">
      <alignment/>
    </xf>
    <xf numFmtId="3" fontId="0" fillId="0" borderId="42" xfId="0" applyNumberFormat="1" applyBorder="1" applyAlignment="1">
      <alignment/>
    </xf>
    <xf numFmtId="3" fontId="17" fillId="0" borderId="39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3" fillId="4" borderId="39" xfId="0" applyFont="1" applyFill="1" applyBorder="1" applyAlignment="1">
      <alignment/>
    </xf>
    <xf numFmtId="3" fontId="13" fillId="0" borderId="43" xfId="0" applyNumberFormat="1" applyFont="1" applyFill="1" applyBorder="1" applyAlignment="1">
      <alignment horizontal="right"/>
    </xf>
    <xf numFmtId="3" fontId="9" fillId="4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39" xfId="0" applyNumberFormat="1" applyFont="1" applyFill="1" applyBorder="1" applyAlignment="1">
      <alignment horizontal="right"/>
    </xf>
    <xf numFmtId="49" fontId="28" fillId="6" borderId="23" xfId="0" applyNumberFormat="1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3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58" xfId="0" applyFont="1" applyBorder="1" applyAlignment="1">
      <alignment horizontal="center"/>
    </xf>
    <xf numFmtId="3" fontId="25" fillId="0" borderId="3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25" fillId="0" borderId="4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13" fillId="6" borderId="39" xfId="0" applyFont="1" applyFill="1" applyBorder="1" applyAlignment="1">
      <alignment/>
    </xf>
    <xf numFmtId="3" fontId="5" fillId="6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5" borderId="41" xfId="0" applyNumberFormat="1" applyFont="1" applyFill="1" applyBorder="1" applyAlignment="1">
      <alignment/>
    </xf>
    <xf numFmtId="3" fontId="5" fillId="6" borderId="43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17" fillId="0" borderId="39" xfId="0" applyFont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0" fontId="17" fillId="6" borderId="39" xfId="0" applyFont="1" applyFill="1" applyBorder="1" applyAlignment="1">
      <alignment/>
    </xf>
    <xf numFmtId="3" fontId="19" fillId="6" borderId="3" xfId="0" applyNumberFormat="1" applyFont="1" applyFill="1" applyBorder="1" applyAlignment="1">
      <alignment/>
    </xf>
    <xf numFmtId="3" fontId="19" fillId="6" borderId="39" xfId="0" applyNumberFormat="1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center"/>
    </xf>
    <xf numFmtId="49" fontId="4" fillId="6" borderId="47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4" fillId="3" borderId="4" xfId="0" applyNumberFormat="1" applyFont="1" applyFill="1" applyBorder="1" applyAlignment="1">
      <alignment/>
    </xf>
    <xf numFmtId="49" fontId="16" fillId="3" borderId="39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/>
    </xf>
    <xf numFmtId="0" fontId="9" fillId="6" borderId="32" xfId="0" applyFont="1" applyFill="1" applyBorder="1" applyAlignment="1">
      <alignment horizontal="center"/>
    </xf>
    <xf numFmtId="49" fontId="9" fillId="6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32" xfId="0" applyFill="1" applyBorder="1" applyAlignment="1">
      <alignment/>
    </xf>
    <xf numFmtId="3" fontId="14" fillId="3" borderId="59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60" xfId="0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3" fontId="19" fillId="5" borderId="39" xfId="0" applyNumberFormat="1" applyFont="1" applyFill="1" applyBorder="1" applyAlignment="1">
      <alignment/>
    </xf>
    <xf numFmtId="16" fontId="17" fillId="0" borderId="39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14" fillId="3" borderId="61" xfId="0" applyNumberFormat="1" applyFont="1" applyFill="1" applyBorder="1" applyAlignment="1">
      <alignment/>
    </xf>
    <xf numFmtId="3" fontId="16" fillId="4" borderId="6" xfId="0" applyNumberFormat="1" applyFont="1" applyFill="1" applyBorder="1" applyAlignment="1">
      <alignment/>
    </xf>
    <xf numFmtId="3" fontId="16" fillId="4" borderId="41" xfId="0" applyNumberFormat="1" applyFont="1" applyFill="1" applyBorder="1" applyAlignment="1">
      <alignment/>
    </xf>
    <xf numFmtId="3" fontId="16" fillId="4" borderId="16" xfId="0" applyNumberFormat="1" applyFont="1" applyFill="1" applyBorder="1" applyAlignment="1">
      <alignment/>
    </xf>
    <xf numFmtId="3" fontId="9" fillId="4" borderId="16" xfId="0" applyNumberFormat="1" applyFont="1" applyFill="1" applyBorder="1" applyAlignment="1">
      <alignment/>
    </xf>
    <xf numFmtId="3" fontId="16" fillId="4" borderId="2" xfId="0" applyNumberFormat="1" applyFont="1" applyFill="1" applyBorder="1" applyAlignment="1">
      <alignment/>
    </xf>
    <xf numFmtId="3" fontId="16" fillId="4" borderId="19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 horizontal="right"/>
    </xf>
    <xf numFmtId="3" fontId="17" fillId="3" borderId="19" xfId="0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/>
    </xf>
    <xf numFmtId="3" fontId="16" fillId="6" borderId="19" xfId="0" applyNumberFormat="1" applyFont="1" applyFill="1" applyBorder="1" applyAlignment="1">
      <alignment/>
    </xf>
    <xf numFmtId="3" fontId="17" fillId="3" borderId="19" xfId="0" applyNumberFormat="1" applyFont="1" applyFill="1" applyBorder="1" applyAlignment="1">
      <alignment horizontal="right"/>
    </xf>
    <xf numFmtId="3" fontId="5" fillId="5" borderId="19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6" borderId="3" xfId="0" applyFont="1" applyFill="1" applyBorder="1" applyAlignment="1">
      <alignment horizontal="left"/>
    </xf>
    <xf numFmtId="49" fontId="16" fillId="3" borderId="0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/>
    </xf>
    <xf numFmtId="0" fontId="1" fillId="0" borderId="62" xfId="0" applyFont="1" applyBorder="1" applyAlignment="1">
      <alignment horizontal="center"/>
    </xf>
    <xf numFmtId="3" fontId="5" fillId="5" borderId="60" xfId="0" applyNumberFormat="1" applyFont="1" applyFill="1" applyBorder="1" applyAlignment="1">
      <alignment/>
    </xf>
    <xf numFmtId="3" fontId="5" fillId="6" borderId="60" xfId="0" applyNumberFormat="1" applyFont="1" applyFill="1" applyBorder="1" applyAlignment="1">
      <alignment/>
    </xf>
    <xf numFmtId="3" fontId="19" fillId="6" borderId="60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6" borderId="63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6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51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4" xfId="0" applyBorder="1" applyAlignment="1">
      <alignment horizontal="right"/>
    </xf>
    <xf numFmtId="0" fontId="9" fillId="6" borderId="64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2" fillId="6" borderId="57" xfId="0" applyNumberFormat="1" applyFont="1" applyFill="1" applyBorder="1" applyAlignment="1">
      <alignment horizontal="center"/>
    </xf>
    <xf numFmtId="49" fontId="2" fillId="6" borderId="34" xfId="0" applyNumberFormat="1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5" fillId="8" borderId="48" xfId="0" applyNumberFormat="1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49" fontId="2" fillId="6" borderId="68" xfId="0" applyNumberFormat="1" applyFont="1" applyFill="1" applyBorder="1" applyAlignment="1">
      <alignment horizontal="center"/>
    </xf>
    <xf numFmtId="49" fontId="2" fillId="6" borderId="47" xfId="0" applyNumberFormat="1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69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0" fillId="6" borderId="71" xfId="0" applyFill="1" applyBorder="1" applyAlignment="1">
      <alignment/>
    </xf>
    <xf numFmtId="0" fontId="0" fillId="6" borderId="72" xfId="0" applyFill="1" applyBorder="1" applyAlignment="1">
      <alignment/>
    </xf>
    <xf numFmtId="0" fontId="9" fillId="6" borderId="73" xfId="0" applyFont="1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5" fillId="9" borderId="44" xfId="0" applyNumberFormat="1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/>
    </xf>
    <xf numFmtId="0" fontId="0" fillId="9" borderId="74" xfId="0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9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/>
    </xf>
    <xf numFmtId="0" fontId="0" fillId="8" borderId="66" xfId="0" applyFill="1" applyBorder="1" applyAlignment="1">
      <alignment horizontal="center"/>
    </xf>
    <xf numFmtId="49" fontId="5" fillId="9" borderId="12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49" fontId="2" fillId="6" borderId="69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2" fillId="6" borderId="70" xfId="0" applyNumberFormat="1" applyFont="1" applyFill="1" applyBorder="1" applyAlignment="1">
      <alignment horizontal="center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74" xfId="0" applyNumberFormat="1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/>
    </xf>
    <xf numFmtId="0" fontId="9" fillId="6" borderId="7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/>
    </xf>
    <xf numFmtId="49" fontId="32" fillId="6" borderId="0" xfId="0" applyNumberFormat="1" applyFont="1" applyFill="1" applyBorder="1" applyAlignment="1">
      <alignment horizontal="center"/>
    </xf>
    <xf numFmtId="0" fontId="27" fillId="0" borderId="6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49" fontId="32" fillId="6" borderId="57" xfId="0" applyNumberFormat="1" applyFont="1" applyFill="1" applyBorder="1" applyAlignment="1">
      <alignment horizontal="center"/>
    </xf>
    <xf numFmtId="49" fontId="32" fillId="6" borderId="34" xfId="0" applyNumberFormat="1" applyFont="1" applyFill="1" applyBorder="1" applyAlignment="1">
      <alignment horizontal="center"/>
    </xf>
    <xf numFmtId="49" fontId="32" fillId="6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Zeros="0" workbookViewId="0" topLeftCell="D1">
      <selection activeCell="I52" sqref="I51:I5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8.8515625" style="0" customWidth="1"/>
    <col min="7" max="7" width="7.8515625" style="0" customWidth="1"/>
    <col min="8" max="8" width="9.8515625" style="0" customWidth="1"/>
    <col min="9" max="9" width="8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248</v>
      </c>
      <c r="B1" s="108"/>
      <c r="C1" s="108"/>
      <c r="D1" s="108"/>
      <c r="E1" s="108"/>
    </row>
    <row r="2" spans="1:19" ht="12.75">
      <c r="A2" s="438" t="s">
        <v>334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338"/>
      <c r="M2" s="339"/>
      <c r="N2" s="339"/>
      <c r="O2" s="339"/>
      <c r="P2" s="339"/>
      <c r="Q2" s="339"/>
      <c r="R2" s="340"/>
      <c r="S2" s="432" t="s">
        <v>119</v>
      </c>
    </row>
    <row r="3" spans="1:19" ht="14.25" customHeight="1">
      <c r="A3" s="341"/>
      <c r="B3" s="200"/>
      <c r="C3" s="201"/>
      <c r="D3" s="202"/>
      <c r="E3" s="203"/>
      <c r="F3" s="422" t="s">
        <v>2</v>
      </c>
      <c r="G3" s="422"/>
      <c r="H3" s="422"/>
      <c r="I3" s="422"/>
      <c r="J3" s="422"/>
      <c r="K3" s="153"/>
      <c r="L3" s="422" t="s">
        <v>3</v>
      </c>
      <c r="M3" s="422"/>
      <c r="N3" s="422"/>
      <c r="O3" s="422"/>
      <c r="P3" s="422"/>
      <c r="Q3" s="422"/>
      <c r="R3" s="204"/>
      <c r="S3" s="433"/>
    </row>
    <row r="4" spans="1:19" ht="12.75">
      <c r="A4" s="341"/>
      <c r="B4" s="91" t="s">
        <v>95</v>
      </c>
      <c r="C4" s="92" t="s">
        <v>5</v>
      </c>
      <c r="D4" s="435" t="s">
        <v>6</v>
      </c>
      <c r="E4" s="436"/>
      <c r="F4" s="436"/>
      <c r="G4" s="436"/>
      <c r="H4" s="436"/>
      <c r="I4" s="436"/>
      <c r="J4" s="436"/>
      <c r="K4" s="153"/>
      <c r="L4" s="435"/>
      <c r="M4" s="437"/>
      <c r="N4" s="437"/>
      <c r="O4" s="437"/>
      <c r="P4" s="437"/>
      <c r="Q4" s="437"/>
      <c r="R4" s="206"/>
      <c r="S4" s="433"/>
    </row>
    <row r="5" spans="1:19" ht="12.75">
      <c r="A5" s="341"/>
      <c r="B5" s="94" t="s">
        <v>97</v>
      </c>
      <c r="C5" s="95" t="s">
        <v>8</v>
      </c>
      <c r="D5" s="96"/>
      <c r="E5" s="97" t="s">
        <v>9</v>
      </c>
      <c r="F5" s="427">
        <v>610</v>
      </c>
      <c r="G5" s="427">
        <v>620</v>
      </c>
      <c r="H5" s="427">
        <v>630</v>
      </c>
      <c r="I5" s="427">
        <v>640</v>
      </c>
      <c r="J5" s="427" t="s">
        <v>10</v>
      </c>
      <c r="K5" s="153"/>
      <c r="L5" s="428">
        <v>711</v>
      </c>
      <c r="M5" s="427">
        <v>713</v>
      </c>
      <c r="N5" s="427">
        <v>714</v>
      </c>
      <c r="O5" s="427">
        <v>716</v>
      </c>
      <c r="P5" s="427">
        <v>717</v>
      </c>
      <c r="Q5" s="427" t="s">
        <v>10</v>
      </c>
      <c r="R5" s="207"/>
      <c r="S5" s="433"/>
    </row>
    <row r="6" spans="1:19" ht="5.25" customHeight="1" thickBot="1">
      <c r="A6" s="341"/>
      <c r="B6" s="99" t="s">
        <v>96</v>
      </c>
      <c r="C6" s="100"/>
      <c r="D6" s="101"/>
      <c r="E6" s="102"/>
      <c r="F6" s="427"/>
      <c r="G6" s="427"/>
      <c r="H6" s="427"/>
      <c r="I6" s="427"/>
      <c r="J6" s="427"/>
      <c r="K6" s="153"/>
      <c r="L6" s="428"/>
      <c r="M6" s="427"/>
      <c r="N6" s="427"/>
      <c r="O6" s="427"/>
      <c r="P6" s="427"/>
      <c r="Q6" s="427"/>
      <c r="R6" s="207"/>
      <c r="S6" s="433"/>
    </row>
    <row r="7" spans="1:19" ht="15.75" thickTop="1">
      <c r="A7" s="350">
        <v>1</v>
      </c>
      <c r="B7" s="208" t="s">
        <v>184</v>
      </c>
      <c r="C7" s="209"/>
      <c r="D7" s="210"/>
      <c r="E7" s="210"/>
      <c r="F7" s="211">
        <v>128</v>
      </c>
      <c r="G7" s="211">
        <v>39</v>
      </c>
      <c r="H7" s="211">
        <v>535</v>
      </c>
      <c r="I7" s="211"/>
      <c r="J7" s="211">
        <f>SUM(F7:I7)</f>
        <v>702</v>
      </c>
      <c r="K7" s="153"/>
      <c r="L7" s="213"/>
      <c r="M7" s="211"/>
      <c r="N7" s="211"/>
      <c r="O7" s="211"/>
      <c r="P7" s="211"/>
      <c r="Q7" s="211"/>
      <c r="R7" s="212"/>
      <c r="S7" s="343">
        <v>702</v>
      </c>
    </row>
    <row r="8" spans="1:19" ht="12.75">
      <c r="A8" s="14">
        <v>2</v>
      </c>
      <c r="B8" s="215" t="s">
        <v>185</v>
      </c>
      <c r="C8" s="217" t="s">
        <v>154</v>
      </c>
      <c r="D8" s="216"/>
      <c r="E8" s="216" t="s">
        <v>186</v>
      </c>
      <c r="F8" s="334"/>
      <c r="G8" s="334"/>
      <c r="H8" s="334" t="s">
        <v>128</v>
      </c>
      <c r="I8" s="334"/>
      <c r="J8" s="153"/>
      <c r="K8" s="153"/>
      <c r="L8" s="78"/>
      <c r="M8" s="153"/>
      <c r="N8" s="153"/>
      <c r="O8" s="153"/>
      <c r="P8" s="153"/>
      <c r="Q8" s="153"/>
      <c r="R8" s="214"/>
      <c r="S8" s="154"/>
    </row>
    <row r="9" spans="1:19" ht="12.75">
      <c r="A9" s="350">
        <v>3</v>
      </c>
      <c r="B9" s="58" t="s">
        <v>187</v>
      </c>
      <c r="C9" s="53" t="s">
        <v>154</v>
      </c>
      <c r="D9" s="152"/>
      <c r="E9" s="152" t="s">
        <v>188</v>
      </c>
      <c r="F9" s="334"/>
      <c r="G9" s="334"/>
      <c r="H9" s="334">
        <v>250</v>
      </c>
      <c r="I9" s="334"/>
      <c r="J9" s="153">
        <v>250</v>
      </c>
      <c r="K9" s="153"/>
      <c r="L9" s="78"/>
      <c r="M9" s="153"/>
      <c r="N9" s="153"/>
      <c r="O9" s="153"/>
      <c r="P9" s="153"/>
      <c r="Q9" s="153"/>
      <c r="R9" s="214"/>
      <c r="S9" s="154">
        <v>250</v>
      </c>
    </row>
    <row r="10" spans="1:19" ht="12.75">
      <c r="A10" s="14">
        <v>4</v>
      </c>
      <c r="B10" s="215" t="s">
        <v>189</v>
      </c>
      <c r="C10" s="217" t="s">
        <v>171</v>
      </c>
      <c r="D10" s="216"/>
      <c r="E10" s="216" t="s">
        <v>190</v>
      </c>
      <c r="F10" s="334"/>
      <c r="G10" s="334"/>
      <c r="H10" s="334"/>
      <c r="I10" s="334"/>
      <c r="J10" s="153"/>
      <c r="K10" s="153"/>
      <c r="L10" s="78"/>
      <c r="M10" s="153"/>
      <c r="N10" s="153"/>
      <c r="O10" s="153"/>
      <c r="P10" s="153"/>
      <c r="Q10" s="153"/>
      <c r="R10" s="214"/>
      <c r="S10" s="154"/>
    </row>
    <row r="11" spans="1:19" ht="12.75">
      <c r="A11" s="350">
        <v>5</v>
      </c>
      <c r="B11" s="58" t="s">
        <v>191</v>
      </c>
      <c r="C11" s="53" t="s">
        <v>171</v>
      </c>
      <c r="D11" s="152"/>
      <c r="E11" s="152" t="s">
        <v>192</v>
      </c>
      <c r="F11" s="334">
        <v>128</v>
      </c>
      <c r="G11" s="334">
        <v>39</v>
      </c>
      <c r="H11" s="334"/>
      <c r="I11" s="334"/>
      <c r="J11" s="153">
        <v>167</v>
      </c>
      <c r="K11" s="153"/>
      <c r="L11" s="78"/>
      <c r="M11" s="153"/>
      <c r="N11" s="153"/>
      <c r="O11" s="153"/>
      <c r="P11" s="153"/>
      <c r="Q11" s="153"/>
      <c r="R11" s="214"/>
      <c r="S11" s="154">
        <v>167</v>
      </c>
    </row>
    <row r="12" spans="1:19" ht="12.75">
      <c r="A12" s="14">
        <v>6</v>
      </c>
      <c r="B12" s="159" t="s">
        <v>193</v>
      </c>
      <c r="C12" s="53">
        <v>112</v>
      </c>
      <c r="D12" s="152"/>
      <c r="E12" s="152" t="s">
        <v>194</v>
      </c>
      <c r="F12" s="334"/>
      <c r="G12" s="334"/>
      <c r="H12" s="334">
        <v>15</v>
      </c>
      <c r="I12" s="334"/>
      <c r="J12" s="153">
        <v>15</v>
      </c>
      <c r="K12" s="153"/>
      <c r="L12" s="153"/>
      <c r="M12" s="153"/>
      <c r="N12" s="153"/>
      <c r="O12" s="153"/>
      <c r="P12" s="153"/>
      <c r="Q12" s="153"/>
      <c r="R12" s="153"/>
      <c r="S12" s="154">
        <v>15</v>
      </c>
    </row>
    <row r="13" spans="1:19" ht="12.75">
      <c r="A13" s="350">
        <v>7</v>
      </c>
      <c r="B13" s="159" t="s">
        <v>195</v>
      </c>
      <c r="C13" s="53">
        <v>112</v>
      </c>
      <c r="D13" s="152"/>
      <c r="E13" s="152" t="s">
        <v>196</v>
      </c>
      <c r="F13" s="334"/>
      <c r="G13" s="334"/>
      <c r="H13" s="334">
        <v>70</v>
      </c>
      <c r="I13" s="334"/>
      <c r="J13" s="153">
        <v>70</v>
      </c>
      <c r="K13" s="153"/>
      <c r="L13" s="153"/>
      <c r="M13" s="153"/>
      <c r="N13" s="153"/>
      <c r="O13" s="153"/>
      <c r="P13" s="153"/>
      <c r="Q13" s="153"/>
      <c r="R13" s="153"/>
      <c r="S13" s="154">
        <v>70</v>
      </c>
    </row>
    <row r="14" spans="1:19" ht="12.75">
      <c r="A14" s="14">
        <v>8</v>
      </c>
      <c r="B14" s="159" t="s">
        <v>197</v>
      </c>
      <c r="C14" s="53">
        <v>112</v>
      </c>
      <c r="D14" s="152"/>
      <c r="E14" s="152" t="s">
        <v>198</v>
      </c>
      <c r="F14" s="334"/>
      <c r="G14" s="334"/>
      <c r="H14" s="334">
        <v>20</v>
      </c>
      <c r="I14" s="334"/>
      <c r="J14" s="153">
        <v>20</v>
      </c>
      <c r="K14" s="153"/>
      <c r="L14" s="153"/>
      <c r="M14" s="153"/>
      <c r="N14" s="153"/>
      <c r="O14" s="153"/>
      <c r="P14" s="153"/>
      <c r="Q14" s="153"/>
      <c r="R14" s="153"/>
      <c r="S14" s="154">
        <v>20</v>
      </c>
    </row>
    <row r="15" spans="1:19" ht="12.75">
      <c r="A15" s="350">
        <v>9</v>
      </c>
      <c r="B15" s="159" t="s">
        <v>199</v>
      </c>
      <c r="C15" s="53">
        <v>112</v>
      </c>
      <c r="D15" s="152"/>
      <c r="E15" s="152" t="s">
        <v>200</v>
      </c>
      <c r="F15" s="334"/>
      <c r="G15" s="334"/>
      <c r="H15" s="334">
        <v>140</v>
      </c>
      <c r="I15" s="334"/>
      <c r="J15" s="153">
        <v>140</v>
      </c>
      <c r="K15" s="153"/>
      <c r="L15" s="153"/>
      <c r="M15" s="153"/>
      <c r="N15" s="153"/>
      <c r="O15" s="153"/>
      <c r="P15" s="153"/>
      <c r="Q15" s="153"/>
      <c r="R15" s="153"/>
      <c r="S15" s="154">
        <v>140</v>
      </c>
    </row>
    <row r="16" spans="1:19" ht="13.5" thickBot="1">
      <c r="A16" s="265">
        <v>10</v>
      </c>
      <c r="B16" s="352" t="s">
        <v>201</v>
      </c>
      <c r="C16" s="245">
        <v>840</v>
      </c>
      <c r="D16" s="325"/>
      <c r="E16" s="333" t="s">
        <v>202</v>
      </c>
      <c r="F16" s="335"/>
      <c r="G16" s="335"/>
      <c r="H16" s="335">
        <v>40</v>
      </c>
      <c r="I16" s="335"/>
      <c r="J16" s="326">
        <v>40</v>
      </c>
      <c r="K16" s="326"/>
      <c r="L16" s="326"/>
      <c r="M16" s="326"/>
      <c r="N16" s="326"/>
      <c r="O16" s="326"/>
      <c r="P16" s="326"/>
      <c r="Q16" s="326"/>
      <c r="R16" s="326"/>
      <c r="S16" s="329">
        <v>40</v>
      </c>
    </row>
    <row r="17" spans="1:19" ht="12.75">
      <c r="A17" s="429" t="s">
        <v>340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1"/>
      <c r="L17" s="338"/>
      <c r="M17" s="339"/>
      <c r="N17" s="339"/>
      <c r="O17" s="339"/>
      <c r="P17" s="339"/>
      <c r="Q17" s="339"/>
      <c r="R17" s="340"/>
      <c r="S17" s="432" t="s">
        <v>119</v>
      </c>
    </row>
    <row r="18" spans="1:19" ht="15" customHeight="1">
      <c r="A18" s="341"/>
      <c r="B18" s="200"/>
      <c r="C18" s="201"/>
      <c r="D18" s="202"/>
      <c r="E18" s="203"/>
      <c r="F18" s="434" t="s">
        <v>2</v>
      </c>
      <c r="G18" s="434"/>
      <c r="H18" s="434"/>
      <c r="I18" s="434"/>
      <c r="J18" s="434"/>
      <c r="K18" s="153"/>
      <c r="L18" s="434" t="s">
        <v>3</v>
      </c>
      <c r="M18" s="434"/>
      <c r="N18" s="434"/>
      <c r="O18" s="434"/>
      <c r="P18" s="434"/>
      <c r="Q18" s="434"/>
      <c r="R18" s="204"/>
      <c r="S18" s="433"/>
    </row>
    <row r="19" spans="1:19" ht="12.75">
      <c r="A19" s="341"/>
      <c r="B19" s="91" t="s">
        <v>95</v>
      </c>
      <c r="C19" s="92" t="s">
        <v>5</v>
      </c>
      <c r="D19" s="435" t="s">
        <v>6</v>
      </c>
      <c r="E19" s="436"/>
      <c r="F19" s="436"/>
      <c r="G19" s="436"/>
      <c r="H19" s="436"/>
      <c r="I19" s="436"/>
      <c r="J19" s="436"/>
      <c r="K19" s="153"/>
      <c r="L19" s="435"/>
      <c r="M19" s="437"/>
      <c r="N19" s="437"/>
      <c r="O19" s="437"/>
      <c r="P19" s="437"/>
      <c r="Q19" s="437"/>
      <c r="R19" s="206"/>
      <c r="S19" s="433"/>
    </row>
    <row r="20" spans="1:19" ht="12.75">
      <c r="A20" s="341"/>
      <c r="B20" s="94" t="s">
        <v>97</v>
      </c>
      <c r="C20" s="95" t="s">
        <v>8</v>
      </c>
      <c r="D20" s="96"/>
      <c r="E20" s="97" t="s">
        <v>9</v>
      </c>
      <c r="F20" s="427">
        <v>610</v>
      </c>
      <c r="G20" s="427">
        <v>620</v>
      </c>
      <c r="H20" s="427">
        <v>630</v>
      </c>
      <c r="I20" s="427">
        <v>640</v>
      </c>
      <c r="J20" s="427" t="s">
        <v>10</v>
      </c>
      <c r="K20" s="153"/>
      <c r="L20" s="428">
        <v>711</v>
      </c>
      <c r="M20" s="427">
        <v>713</v>
      </c>
      <c r="N20" s="427">
        <v>714</v>
      </c>
      <c r="O20" s="427">
        <v>716</v>
      </c>
      <c r="P20" s="427">
        <v>717</v>
      </c>
      <c r="Q20" s="427" t="s">
        <v>10</v>
      </c>
      <c r="R20" s="207"/>
      <c r="S20" s="433"/>
    </row>
    <row r="21" spans="1:19" ht="13.5" thickBot="1">
      <c r="A21" s="341"/>
      <c r="B21" s="99" t="s">
        <v>96</v>
      </c>
      <c r="C21" s="100"/>
      <c r="D21" s="101"/>
      <c r="E21" s="102"/>
      <c r="F21" s="427"/>
      <c r="G21" s="427"/>
      <c r="H21" s="427"/>
      <c r="I21" s="427"/>
      <c r="J21" s="427"/>
      <c r="K21" s="153"/>
      <c r="L21" s="428"/>
      <c r="M21" s="427"/>
      <c r="N21" s="427"/>
      <c r="O21" s="427"/>
      <c r="P21" s="427"/>
      <c r="Q21" s="427"/>
      <c r="R21" s="207"/>
      <c r="S21" s="433"/>
    </row>
    <row r="22" spans="1:19" ht="15.75" thickTop="1">
      <c r="A22" s="350">
        <v>1</v>
      </c>
      <c r="B22" s="208" t="s">
        <v>184</v>
      </c>
      <c r="C22" s="209"/>
      <c r="D22" s="210"/>
      <c r="E22" s="210"/>
      <c r="F22" s="211">
        <f>F7/30.126*1000</f>
        <v>4248.8216158799705</v>
      </c>
      <c r="G22" s="211">
        <v>1294</v>
      </c>
      <c r="H22" s="211">
        <v>17780</v>
      </c>
      <c r="I22" s="211">
        <f aca="true" t="shared" si="0" ref="I22:R22">I7/30.126*1000</f>
        <v>0</v>
      </c>
      <c r="J22" s="211">
        <v>23323</v>
      </c>
      <c r="K22" s="153">
        <f t="shared" si="0"/>
        <v>0</v>
      </c>
      <c r="L22" s="213">
        <f t="shared" si="0"/>
        <v>0</v>
      </c>
      <c r="M22" s="211">
        <f t="shared" si="0"/>
        <v>0</v>
      </c>
      <c r="N22" s="211">
        <f t="shared" si="0"/>
        <v>0</v>
      </c>
      <c r="O22" s="211">
        <f t="shared" si="0"/>
        <v>0</v>
      </c>
      <c r="P22" s="211">
        <f t="shared" si="0"/>
        <v>0</v>
      </c>
      <c r="Q22" s="211">
        <f t="shared" si="0"/>
        <v>0</v>
      </c>
      <c r="R22" s="212">
        <f t="shared" si="0"/>
        <v>0</v>
      </c>
      <c r="S22" s="343">
        <v>23323</v>
      </c>
    </row>
    <row r="23" spans="1:19" ht="12.75">
      <c r="A23" s="14">
        <v>2</v>
      </c>
      <c r="B23" s="215" t="s">
        <v>185</v>
      </c>
      <c r="C23" s="217" t="s">
        <v>154</v>
      </c>
      <c r="D23" s="216"/>
      <c r="E23" s="216" t="s">
        <v>186</v>
      </c>
      <c r="F23" s="334">
        <f aca="true" t="shared" si="1" ref="F23:F31">F8/30.126*1000</f>
        <v>0</v>
      </c>
      <c r="G23" s="334">
        <f aca="true" t="shared" si="2" ref="G23:S23">G8/30.126*1000</f>
        <v>0</v>
      </c>
      <c r="H23" s="334"/>
      <c r="I23" s="334">
        <f t="shared" si="2"/>
        <v>0</v>
      </c>
      <c r="J23" s="153">
        <f t="shared" si="2"/>
        <v>0</v>
      </c>
      <c r="K23" s="153">
        <f t="shared" si="2"/>
        <v>0</v>
      </c>
      <c r="L23" s="78">
        <f t="shared" si="2"/>
        <v>0</v>
      </c>
      <c r="M23" s="153">
        <f t="shared" si="2"/>
        <v>0</v>
      </c>
      <c r="N23" s="153">
        <f t="shared" si="2"/>
        <v>0</v>
      </c>
      <c r="O23" s="153">
        <f t="shared" si="2"/>
        <v>0</v>
      </c>
      <c r="P23" s="153">
        <f t="shared" si="2"/>
        <v>0</v>
      </c>
      <c r="Q23" s="153">
        <f t="shared" si="2"/>
        <v>0</v>
      </c>
      <c r="R23" s="214">
        <f t="shared" si="2"/>
        <v>0</v>
      </c>
      <c r="S23" s="154">
        <f t="shared" si="2"/>
        <v>0</v>
      </c>
    </row>
    <row r="24" spans="1:19" ht="12.75">
      <c r="A24" s="350">
        <v>3</v>
      </c>
      <c r="B24" s="58" t="s">
        <v>187</v>
      </c>
      <c r="C24" s="53" t="s">
        <v>154</v>
      </c>
      <c r="D24" s="152"/>
      <c r="E24" s="152" t="s">
        <v>188</v>
      </c>
      <c r="F24" s="334">
        <f t="shared" si="1"/>
        <v>0</v>
      </c>
      <c r="G24" s="334">
        <f aca="true" t="shared" si="3" ref="G24:R24">G9/30.126*1000</f>
        <v>0</v>
      </c>
      <c r="H24" s="334">
        <v>8319</v>
      </c>
      <c r="I24" s="334">
        <f t="shared" si="3"/>
        <v>0</v>
      </c>
      <c r="J24" s="153">
        <v>8319</v>
      </c>
      <c r="K24" s="153">
        <f t="shared" si="3"/>
        <v>0</v>
      </c>
      <c r="L24" s="78">
        <f t="shared" si="3"/>
        <v>0</v>
      </c>
      <c r="M24" s="153">
        <f t="shared" si="3"/>
        <v>0</v>
      </c>
      <c r="N24" s="153">
        <f t="shared" si="3"/>
        <v>0</v>
      </c>
      <c r="O24" s="153">
        <f t="shared" si="3"/>
        <v>0</v>
      </c>
      <c r="P24" s="153">
        <f t="shared" si="3"/>
        <v>0</v>
      </c>
      <c r="Q24" s="153">
        <f t="shared" si="3"/>
        <v>0</v>
      </c>
      <c r="R24" s="214">
        <f t="shared" si="3"/>
        <v>0</v>
      </c>
      <c r="S24" s="154">
        <v>8319</v>
      </c>
    </row>
    <row r="25" spans="1:19" ht="12.75">
      <c r="A25" s="14">
        <v>4</v>
      </c>
      <c r="B25" s="215" t="s">
        <v>189</v>
      </c>
      <c r="C25" s="217" t="s">
        <v>171</v>
      </c>
      <c r="D25" s="216"/>
      <c r="E25" s="216" t="s">
        <v>190</v>
      </c>
      <c r="F25" s="334">
        <f t="shared" si="1"/>
        <v>0</v>
      </c>
      <c r="G25" s="334">
        <f aca="true" t="shared" si="4" ref="G25:S25">G10/30.126*1000</f>
        <v>0</v>
      </c>
      <c r="H25" s="334">
        <f t="shared" si="4"/>
        <v>0</v>
      </c>
      <c r="I25" s="334">
        <f t="shared" si="4"/>
        <v>0</v>
      </c>
      <c r="J25" s="153">
        <f t="shared" si="4"/>
        <v>0</v>
      </c>
      <c r="K25" s="153">
        <f t="shared" si="4"/>
        <v>0</v>
      </c>
      <c r="L25" s="78">
        <f t="shared" si="4"/>
        <v>0</v>
      </c>
      <c r="M25" s="153">
        <f t="shared" si="4"/>
        <v>0</v>
      </c>
      <c r="N25" s="153">
        <f t="shared" si="4"/>
        <v>0</v>
      </c>
      <c r="O25" s="153">
        <f t="shared" si="4"/>
        <v>0</v>
      </c>
      <c r="P25" s="153">
        <f t="shared" si="4"/>
        <v>0</v>
      </c>
      <c r="Q25" s="153">
        <f t="shared" si="4"/>
        <v>0</v>
      </c>
      <c r="R25" s="214">
        <f t="shared" si="4"/>
        <v>0</v>
      </c>
      <c r="S25" s="154">
        <f t="shared" si="4"/>
        <v>0</v>
      </c>
    </row>
    <row r="26" spans="1:19" ht="12.75">
      <c r="A26" s="350">
        <v>5</v>
      </c>
      <c r="B26" s="58" t="s">
        <v>191</v>
      </c>
      <c r="C26" s="53" t="s">
        <v>171</v>
      </c>
      <c r="D26" s="152"/>
      <c r="E26" s="152" t="s">
        <v>192</v>
      </c>
      <c r="F26" s="334">
        <f t="shared" si="1"/>
        <v>4248.8216158799705</v>
      </c>
      <c r="G26" s="334">
        <v>1294</v>
      </c>
      <c r="H26" s="334">
        <f aca="true" t="shared" si="5" ref="H26:S26">H11/30.126*1000</f>
        <v>0</v>
      </c>
      <c r="I26" s="334">
        <f t="shared" si="5"/>
        <v>0</v>
      </c>
      <c r="J26" s="153">
        <f t="shared" si="5"/>
        <v>5543.384451968399</v>
      </c>
      <c r="K26" s="153">
        <f t="shared" si="5"/>
        <v>0</v>
      </c>
      <c r="L26" s="78">
        <f t="shared" si="5"/>
        <v>0</v>
      </c>
      <c r="M26" s="153">
        <f t="shared" si="5"/>
        <v>0</v>
      </c>
      <c r="N26" s="153">
        <f t="shared" si="5"/>
        <v>0</v>
      </c>
      <c r="O26" s="153">
        <f t="shared" si="5"/>
        <v>0</v>
      </c>
      <c r="P26" s="153">
        <f t="shared" si="5"/>
        <v>0</v>
      </c>
      <c r="Q26" s="153">
        <f t="shared" si="5"/>
        <v>0</v>
      </c>
      <c r="R26" s="214">
        <f t="shared" si="5"/>
        <v>0</v>
      </c>
      <c r="S26" s="154">
        <f t="shared" si="5"/>
        <v>5543.384451968399</v>
      </c>
    </row>
    <row r="27" spans="1:19" ht="12.75">
      <c r="A27" s="14">
        <v>6</v>
      </c>
      <c r="B27" s="159" t="s">
        <v>193</v>
      </c>
      <c r="C27" s="53">
        <v>112</v>
      </c>
      <c r="D27" s="152"/>
      <c r="E27" s="152" t="s">
        <v>194</v>
      </c>
      <c r="F27" s="334">
        <f t="shared" si="1"/>
        <v>0</v>
      </c>
      <c r="G27" s="334">
        <f aca="true" t="shared" si="6" ref="G27:S27">G12/30.126*1000</f>
        <v>0</v>
      </c>
      <c r="H27" s="334">
        <f t="shared" si="6"/>
        <v>497.90878311093405</v>
      </c>
      <c r="I27" s="334">
        <f t="shared" si="6"/>
        <v>0</v>
      </c>
      <c r="J27" s="153">
        <f t="shared" si="6"/>
        <v>497.90878311093405</v>
      </c>
      <c r="K27" s="153">
        <f t="shared" si="6"/>
        <v>0</v>
      </c>
      <c r="L27" s="153">
        <f t="shared" si="6"/>
        <v>0</v>
      </c>
      <c r="M27" s="153">
        <f t="shared" si="6"/>
        <v>0</v>
      </c>
      <c r="N27" s="153">
        <f t="shared" si="6"/>
        <v>0</v>
      </c>
      <c r="O27" s="153">
        <f t="shared" si="6"/>
        <v>0</v>
      </c>
      <c r="P27" s="153">
        <f t="shared" si="6"/>
        <v>0</v>
      </c>
      <c r="Q27" s="153">
        <f t="shared" si="6"/>
        <v>0</v>
      </c>
      <c r="R27" s="153">
        <f t="shared" si="6"/>
        <v>0</v>
      </c>
      <c r="S27" s="154">
        <f t="shared" si="6"/>
        <v>497.90878311093405</v>
      </c>
    </row>
    <row r="28" spans="1:19" ht="12.75">
      <c r="A28" s="350">
        <v>7</v>
      </c>
      <c r="B28" s="159" t="s">
        <v>195</v>
      </c>
      <c r="C28" s="53">
        <v>112</v>
      </c>
      <c r="D28" s="152"/>
      <c r="E28" s="152" t="s">
        <v>196</v>
      </c>
      <c r="F28" s="334">
        <f t="shared" si="1"/>
        <v>0</v>
      </c>
      <c r="G28" s="334">
        <f aca="true" t="shared" si="7" ref="G28:S28">G13/30.126*1000</f>
        <v>0</v>
      </c>
      <c r="H28" s="334">
        <f t="shared" si="7"/>
        <v>2323.5743211843587</v>
      </c>
      <c r="I28" s="334">
        <f t="shared" si="7"/>
        <v>0</v>
      </c>
      <c r="J28" s="153">
        <f t="shared" si="7"/>
        <v>2323.5743211843587</v>
      </c>
      <c r="K28" s="153">
        <f t="shared" si="7"/>
        <v>0</v>
      </c>
      <c r="L28" s="153">
        <f t="shared" si="7"/>
        <v>0</v>
      </c>
      <c r="M28" s="153">
        <f t="shared" si="7"/>
        <v>0</v>
      </c>
      <c r="N28" s="153">
        <f t="shared" si="7"/>
        <v>0</v>
      </c>
      <c r="O28" s="153">
        <f t="shared" si="7"/>
        <v>0</v>
      </c>
      <c r="P28" s="153">
        <f t="shared" si="7"/>
        <v>0</v>
      </c>
      <c r="Q28" s="153">
        <f t="shared" si="7"/>
        <v>0</v>
      </c>
      <c r="R28" s="153">
        <f t="shared" si="7"/>
        <v>0</v>
      </c>
      <c r="S28" s="154">
        <f t="shared" si="7"/>
        <v>2323.5743211843587</v>
      </c>
    </row>
    <row r="29" spans="1:19" ht="12.75">
      <c r="A29" s="14">
        <v>8</v>
      </c>
      <c r="B29" s="159" t="s">
        <v>197</v>
      </c>
      <c r="C29" s="53">
        <v>112</v>
      </c>
      <c r="D29" s="152"/>
      <c r="E29" s="152" t="s">
        <v>198</v>
      </c>
      <c r="F29" s="334">
        <f t="shared" si="1"/>
        <v>0</v>
      </c>
      <c r="G29" s="334">
        <f aca="true" t="shared" si="8" ref="G29:S29">G14/30.126*1000</f>
        <v>0</v>
      </c>
      <c r="H29" s="334">
        <f t="shared" si="8"/>
        <v>663.8783774812455</v>
      </c>
      <c r="I29" s="334">
        <f t="shared" si="8"/>
        <v>0</v>
      </c>
      <c r="J29" s="153">
        <f t="shared" si="8"/>
        <v>663.8783774812455</v>
      </c>
      <c r="K29" s="153">
        <f t="shared" si="8"/>
        <v>0</v>
      </c>
      <c r="L29" s="153">
        <f t="shared" si="8"/>
        <v>0</v>
      </c>
      <c r="M29" s="153">
        <f t="shared" si="8"/>
        <v>0</v>
      </c>
      <c r="N29" s="153">
        <f t="shared" si="8"/>
        <v>0</v>
      </c>
      <c r="O29" s="153">
        <f t="shared" si="8"/>
        <v>0</v>
      </c>
      <c r="P29" s="153">
        <f t="shared" si="8"/>
        <v>0</v>
      </c>
      <c r="Q29" s="153">
        <f t="shared" si="8"/>
        <v>0</v>
      </c>
      <c r="R29" s="153">
        <f t="shared" si="8"/>
        <v>0</v>
      </c>
      <c r="S29" s="154">
        <f t="shared" si="8"/>
        <v>663.8783774812455</v>
      </c>
    </row>
    <row r="30" spans="1:19" ht="12.75">
      <c r="A30" s="350">
        <v>9</v>
      </c>
      <c r="B30" s="159" t="s">
        <v>199</v>
      </c>
      <c r="C30" s="53">
        <v>112</v>
      </c>
      <c r="D30" s="152"/>
      <c r="E30" s="152" t="s">
        <v>200</v>
      </c>
      <c r="F30" s="334">
        <f t="shared" si="1"/>
        <v>0</v>
      </c>
      <c r="G30" s="334">
        <f aca="true" t="shared" si="9" ref="G30:S30">G15/30.126*1000</f>
        <v>0</v>
      </c>
      <c r="H30" s="334">
        <f t="shared" si="9"/>
        <v>4647.148642368717</v>
      </c>
      <c r="I30" s="334">
        <f t="shared" si="9"/>
        <v>0</v>
      </c>
      <c r="J30" s="153">
        <f t="shared" si="9"/>
        <v>4647.148642368717</v>
      </c>
      <c r="K30" s="153">
        <f t="shared" si="9"/>
        <v>0</v>
      </c>
      <c r="L30" s="153">
        <f t="shared" si="9"/>
        <v>0</v>
      </c>
      <c r="M30" s="153">
        <f t="shared" si="9"/>
        <v>0</v>
      </c>
      <c r="N30" s="153">
        <f t="shared" si="9"/>
        <v>0</v>
      </c>
      <c r="O30" s="153">
        <f t="shared" si="9"/>
        <v>0</v>
      </c>
      <c r="P30" s="153">
        <f t="shared" si="9"/>
        <v>0</v>
      </c>
      <c r="Q30" s="153">
        <f t="shared" si="9"/>
        <v>0</v>
      </c>
      <c r="R30" s="153">
        <f t="shared" si="9"/>
        <v>0</v>
      </c>
      <c r="S30" s="154">
        <f t="shared" si="9"/>
        <v>4647.148642368717</v>
      </c>
    </row>
    <row r="31" spans="1:19" ht="13.5" thickBot="1">
      <c r="A31" s="265">
        <v>10</v>
      </c>
      <c r="B31" s="352" t="s">
        <v>201</v>
      </c>
      <c r="C31" s="245">
        <v>840</v>
      </c>
      <c r="D31" s="325"/>
      <c r="E31" s="333" t="s">
        <v>202</v>
      </c>
      <c r="F31" s="335">
        <f t="shared" si="1"/>
        <v>0</v>
      </c>
      <c r="G31" s="335">
        <f aca="true" t="shared" si="10" ref="G31:S31">G16/30.126*1000</f>
        <v>0</v>
      </c>
      <c r="H31" s="335">
        <f t="shared" si="10"/>
        <v>1327.756754962491</v>
      </c>
      <c r="I31" s="335">
        <f t="shared" si="10"/>
        <v>0</v>
      </c>
      <c r="J31" s="326">
        <f t="shared" si="10"/>
        <v>1327.756754962491</v>
      </c>
      <c r="K31" s="326">
        <f t="shared" si="10"/>
        <v>0</v>
      </c>
      <c r="L31" s="326">
        <f t="shared" si="10"/>
        <v>0</v>
      </c>
      <c r="M31" s="326">
        <f t="shared" si="10"/>
        <v>0</v>
      </c>
      <c r="N31" s="326">
        <f t="shared" si="10"/>
        <v>0</v>
      </c>
      <c r="O31" s="326">
        <f t="shared" si="10"/>
        <v>0</v>
      </c>
      <c r="P31" s="326">
        <f t="shared" si="10"/>
        <v>0</v>
      </c>
      <c r="Q31" s="326">
        <f t="shared" si="10"/>
        <v>0</v>
      </c>
      <c r="R31" s="326">
        <f t="shared" si="10"/>
        <v>0</v>
      </c>
      <c r="S31" s="329">
        <f t="shared" si="10"/>
        <v>1327.756754962491</v>
      </c>
    </row>
    <row r="32" spans="1:19" ht="12.75">
      <c r="A32" s="429" t="s">
        <v>353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1"/>
      <c r="L32" s="338"/>
      <c r="M32" s="339"/>
      <c r="N32" s="339"/>
      <c r="O32" s="339"/>
      <c r="P32" s="339"/>
      <c r="Q32" s="339"/>
      <c r="R32" s="340"/>
      <c r="S32" s="432" t="s">
        <v>360</v>
      </c>
    </row>
    <row r="33" spans="1:19" ht="14.25" customHeight="1">
      <c r="A33" s="341"/>
      <c r="B33" s="200"/>
      <c r="C33" s="201"/>
      <c r="D33" s="202"/>
      <c r="E33" s="203"/>
      <c r="F33" s="434" t="s">
        <v>2</v>
      </c>
      <c r="G33" s="434"/>
      <c r="H33" s="434"/>
      <c r="I33" s="434"/>
      <c r="J33" s="434"/>
      <c r="K33" s="153"/>
      <c r="L33" s="434" t="s">
        <v>3</v>
      </c>
      <c r="M33" s="434"/>
      <c r="N33" s="434"/>
      <c r="O33" s="434"/>
      <c r="P33" s="434"/>
      <c r="Q33" s="434"/>
      <c r="R33" s="204"/>
      <c r="S33" s="433"/>
    </row>
    <row r="34" spans="1:19" ht="12.75">
      <c r="A34" s="341"/>
      <c r="B34" s="91" t="s">
        <v>95</v>
      </c>
      <c r="C34" s="92" t="s">
        <v>5</v>
      </c>
      <c r="D34" s="435" t="s">
        <v>6</v>
      </c>
      <c r="E34" s="436"/>
      <c r="F34" s="436"/>
      <c r="G34" s="436"/>
      <c r="H34" s="436"/>
      <c r="I34" s="436"/>
      <c r="J34" s="436"/>
      <c r="K34" s="153"/>
      <c r="L34" s="435"/>
      <c r="M34" s="437"/>
      <c r="N34" s="437"/>
      <c r="O34" s="437"/>
      <c r="P34" s="437"/>
      <c r="Q34" s="437"/>
      <c r="R34" s="206"/>
      <c r="S34" s="433"/>
    </row>
    <row r="35" spans="1:19" ht="12.75">
      <c r="A35" s="341"/>
      <c r="B35" s="94" t="s">
        <v>97</v>
      </c>
      <c r="C35" s="95" t="s">
        <v>8</v>
      </c>
      <c r="D35" s="96"/>
      <c r="E35" s="97" t="s">
        <v>9</v>
      </c>
      <c r="F35" s="427">
        <v>610</v>
      </c>
      <c r="G35" s="427">
        <v>620</v>
      </c>
      <c r="H35" s="427">
        <v>630</v>
      </c>
      <c r="I35" s="427">
        <v>640</v>
      </c>
      <c r="J35" s="427" t="s">
        <v>10</v>
      </c>
      <c r="K35" s="153"/>
      <c r="L35" s="428">
        <v>711</v>
      </c>
      <c r="M35" s="427">
        <v>713</v>
      </c>
      <c r="N35" s="427">
        <v>714</v>
      </c>
      <c r="O35" s="427">
        <v>716</v>
      </c>
      <c r="P35" s="427">
        <v>717</v>
      </c>
      <c r="Q35" s="427" t="s">
        <v>10</v>
      </c>
      <c r="R35" s="207"/>
      <c r="S35" s="433"/>
    </row>
    <row r="36" spans="1:19" ht="13.5" thickBot="1">
      <c r="A36" s="341"/>
      <c r="B36" s="99" t="s">
        <v>96</v>
      </c>
      <c r="C36" s="100"/>
      <c r="D36" s="101"/>
      <c r="E36" s="102"/>
      <c r="F36" s="427"/>
      <c r="G36" s="427"/>
      <c r="H36" s="427"/>
      <c r="I36" s="427"/>
      <c r="J36" s="427"/>
      <c r="K36" s="153"/>
      <c r="L36" s="428"/>
      <c r="M36" s="427"/>
      <c r="N36" s="427"/>
      <c r="O36" s="427"/>
      <c r="P36" s="427"/>
      <c r="Q36" s="427"/>
      <c r="R36" s="207"/>
      <c r="S36" s="433"/>
    </row>
    <row r="37" spans="1:19" ht="15.75" thickTop="1">
      <c r="A37" s="350">
        <v>1</v>
      </c>
      <c r="B37" s="208" t="s">
        <v>184</v>
      </c>
      <c r="C37" s="209"/>
      <c r="D37" s="210"/>
      <c r="E37" s="210"/>
      <c r="F37" s="334">
        <v>4402</v>
      </c>
      <c r="G37" s="334">
        <v>1415</v>
      </c>
      <c r="H37" s="211">
        <v>12481</v>
      </c>
      <c r="I37" s="211">
        <f>I23/30.126*1000</f>
        <v>0</v>
      </c>
      <c r="J37" s="211">
        <v>18298</v>
      </c>
      <c r="K37" s="153">
        <f aca="true" t="shared" si="11" ref="K37:R37">K23/30.126*1000</f>
        <v>0</v>
      </c>
      <c r="L37" s="213">
        <f t="shared" si="11"/>
        <v>0</v>
      </c>
      <c r="M37" s="211">
        <f t="shared" si="11"/>
        <v>0</v>
      </c>
      <c r="N37" s="211">
        <f t="shared" si="11"/>
        <v>0</v>
      </c>
      <c r="O37" s="211">
        <f t="shared" si="11"/>
        <v>0</v>
      </c>
      <c r="P37" s="211">
        <f t="shared" si="11"/>
        <v>0</v>
      </c>
      <c r="Q37" s="211">
        <f t="shared" si="11"/>
        <v>0</v>
      </c>
      <c r="R37" s="212">
        <f t="shared" si="11"/>
        <v>0</v>
      </c>
      <c r="S37" s="343">
        <v>18298</v>
      </c>
    </row>
    <row r="38" spans="1:19" ht="12.75">
      <c r="A38" s="14">
        <v>2</v>
      </c>
      <c r="B38" s="215" t="s">
        <v>185</v>
      </c>
      <c r="C38" s="217" t="s">
        <v>154</v>
      </c>
      <c r="D38" s="216"/>
      <c r="E38" s="216" t="s">
        <v>186</v>
      </c>
      <c r="F38" s="334">
        <f aca="true" t="shared" si="12" ref="F38:F45">F24/30.126*1000</f>
        <v>0</v>
      </c>
      <c r="G38" s="334">
        <f>G24/30.126*1000</f>
        <v>0</v>
      </c>
      <c r="H38" s="334"/>
      <c r="I38" s="334">
        <f aca="true" t="shared" si="13" ref="I38:R38">I24/30.126*1000</f>
        <v>0</v>
      </c>
      <c r="J38" s="153"/>
      <c r="K38" s="153">
        <f t="shared" si="13"/>
        <v>0</v>
      </c>
      <c r="L38" s="78">
        <f t="shared" si="13"/>
        <v>0</v>
      </c>
      <c r="M38" s="153">
        <f t="shared" si="13"/>
        <v>0</v>
      </c>
      <c r="N38" s="153">
        <f t="shared" si="13"/>
        <v>0</v>
      </c>
      <c r="O38" s="153">
        <f t="shared" si="13"/>
        <v>0</v>
      </c>
      <c r="P38" s="153">
        <f t="shared" si="13"/>
        <v>0</v>
      </c>
      <c r="Q38" s="153">
        <f t="shared" si="13"/>
        <v>0</v>
      </c>
      <c r="R38" s="214">
        <f t="shared" si="13"/>
        <v>0</v>
      </c>
      <c r="S38" s="154"/>
    </row>
    <row r="39" spans="1:19" ht="12.75">
      <c r="A39" s="350">
        <v>3</v>
      </c>
      <c r="B39" s="58" t="s">
        <v>187</v>
      </c>
      <c r="C39" s="53" t="s">
        <v>154</v>
      </c>
      <c r="D39" s="152"/>
      <c r="E39" s="152" t="s">
        <v>188</v>
      </c>
      <c r="F39" s="334">
        <f t="shared" si="12"/>
        <v>0</v>
      </c>
      <c r="G39" s="334">
        <f>G25/30.126*1000</f>
        <v>0</v>
      </c>
      <c r="H39" s="334">
        <v>6221</v>
      </c>
      <c r="I39" s="334">
        <f>I25/30.126*1000</f>
        <v>0</v>
      </c>
      <c r="J39" s="153">
        <v>6221</v>
      </c>
      <c r="K39" s="153">
        <f aca="true" t="shared" si="14" ref="K39:R39">K25/30.126*1000</f>
        <v>0</v>
      </c>
      <c r="L39" s="78">
        <f t="shared" si="14"/>
        <v>0</v>
      </c>
      <c r="M39" s="153">
        <f t="shared" si="14"/>
        <v>0</v>
      </c>
      <c r="N39" s="153">
        <f t="shared" si="14"/>
        <v>0</v>
      </c>
      <c r="O39" s="153">
        <f t="shared" si="14"/>
        <v>0</v>
      </c>
      <c r="P39" s="153">
        <f t="shared" si="14"/>
        <v>0</v>
      </c>
      <c r="Q39" s="153">
        <f t="shared" si="14"/>
        <v>0</v>
      </c>
      <c r="R39" s="214">
        <f t="shared" si="14"/>
        <v>0</v>
      </c>
      <c r="S39" s="154">
        <v>6221</v>
      </c>
    </row>
    <row r="40" spans="1:19" ht="12.75">
      <c r="A40" s="14">
        <v>4</v>
      </c>
      <c r="B40" s="215" t="s">
        <v>189</v>
      </c>
      <c r="C40" s="217" t="s">
        <v>171</v>
      </c>
      <c r="D40" s="216"/>
      <c r="E40" s="216" t="s">
        <v>190</v>
      </c>
      <c r="F40" s="334" t="s">
        <v>128</v>
      </c>
      <c r="G40" s="334" t="s">
        <v>350</v>
      </c>
      <c r="H40" s="334">
        <f>H26/30.126*1000</f>
        <v>0</v>
      </c>
      <c r="I40" s="334">
        <f>I26/30.126*1000</f>
        <v>0</v>
      </c>
      <c r="J40" s="153"/>
      <c r="K40" s="153">
        <f aca="true" t="shared" si="15" ref="K40:R40">K26/30.126*1000</f>
        <v>0</v>
      </c>
      <c r="L40" s="78">
        <f t="shared" si="15"/>
        <v>0</v>
      </c>
      <c r="M40" s="153">
        <f t="shared" si="15"/>
        <v>0</v>
      </c>
      <c r="N40" s="153">
        <f t="shared" si="15"/>
        <v>0</v>
      </c>
      <c r="O40" s="153">
        <f t="shared" si="15"/>
        <v>0</v>
      </c>
      <c r="P40" s="153">
        <f t="shared" si="15"/>
        <v>0</v>
      </c>
      <c r="Q40" s="153">
        <f t="shared" si="15"/>
        <v>0</v>
      </c>
      <c r="R40" s="214">
        <f t="shared" si="15"/>
        <v>0</v>
      </c>
      <c r="S40" s="154"/>
    </row>
    <row r="41" spans="1:19" ht="12.75">
      <c r="A41" s="350">
        <v>5</v>
      </c>
      <c r="B41" s="58" t="s">
        <v>191</v>
      </c>
      <c r="C41" s="53" t="s">
        <v>171</v>
      </c>
      <c r="D41" s="152"/>
      <c r="E41" s="152" t="s">
        <v>192</v>
      </c>
      <c r="F41" s="334">
        <v>4402</v>
      </c>
      <c r="G41" s="334">
        <v>1415</v>
      </c>
      <c r="H41" s="334" t="s">
        <v>128</v>
      </c>
      <c r="I41" s="334">
        <f aca="true" t="shared" si="16" ref="I41:R41">I27/30.126*1000</f>
        <v>0</v>
      </c>
      <c r="J41" s="153">
        <f>SUM(F41:I41)</f>
        <v>5817</v>
      </c>
      <c r="K41" s="153">
        <f t="shared" si="16"/>
        <v>0</v>
      </c>
      <c r="L41" s="78">
        <f t="shared" si="16"/>
        <v>0</v>
      </c>
      <c r="M41" s="153">
        <f t="shared" si="16"/>
        <v>0</v>
      </c>
      <c r="N41" s="153">
        <f t="shared" si="16"/>
        <v>0</v>
      </c>
      <c r="O41" s="153">
        <f t="shared" si="16"/>
        <v>0</v>
      </c>
      <c r="P41" s="153">
        <f t="shared" si="16"/>
        <v>0</v>
      </c>
      <c r="Q41" s="153">
        <f t="shared" si="16"/>
        <v>0</v>
      </c>
      <c r="R41" s="214">
        <f t="shared" si="16"/>
        <v>0</v>
      </c>
      <c r="S41" s="153">
        <v>5817</v>
      </c>
    </row>
    <row r="42" spans="1:19" ht="12.75">
      <c r="A42" s="14">
        <v>6</v>
      </c>
      <c r="B42" s="159" t="s">
        <v>193</v>
      </c>
      <c r="C42" s="53">
        <v>112</v>
      </c>
      <c r="D42" s="152"/>
      <c r="E42" s="152" t="s">
        <v>194</v>
      </c>
      <c r="F42" s="334">
        <f t="shared" si="12"/>
        <v>0</v>
      </c>
      <c r="G42" s="334">
        <f aca="true" t="shared" si="17" ref="G42:R42">G28/30.126*1000</f>
        <v>0</v>
      </c>
      <c r="H42" s="334">
        <v>332</v>
      </c>
      <c r="I42" s="334">
        <f t="shared" si="17"/>
        <v>0</v>
      </c>
      <c r="J42" s="334">
        <v>332</v>
      </c>
      <c r="K42" s="153">
        <f t="shared" si="17"/>
        <v>0</v>
      </c>
      <c r="L42" s="153">
        <f t="shared" si="17"/>
        <v>0</v>
      </c>
      <c r="M42" s="153">
        <f t="shared" si="17"/>
        <v>0</v>
      </c>
      <c r="N42" s="153">
        <f t="shared" si="17"/>
        <v>0</v>
      </c>
      <c r="O42" s="153">
        <f t="shared" si="17"/>
        <v>0</v>
      </c>
      <c r="P42" s="153">
        <f t="shared" si="17"/>
        <v>0</v>
      </c>
      <c r="Q42" s="153">
        <f t="shared" si="17"/>
        <v>0</v>
      </c>
      <c r="R42" s="153">
        <f t="shared" si="17"/>
        <v>0</v>
      </c>
      <c r="S42" s="334">
        <v>332</v>
      </c>
    </row>
    <row r="43" spans="1:19" ht="12.75">
      <c r="A43" s="350">
        <v>7</v>
      </c>
      <c r="B43" s="159" t="s">
        <v>195</v>
      </c>
      <c r="C43" s="53">
        <v>112</v>
      </c>
      <c r="D43" s="152"/>
      <c r="E43" s="152" t="s">
        <v>196</v>
      </c>
      <c r="F43" s="334">
        <f t="shared" si="12"/>
        <v>0</v>
      </c>
      <c r="G43" s="334">
        <f aca="true" t="shared" si="18" ref="G43:R43">G29/30.126*1000</f>
        <v>0</v>
      </c>
      <c r="H43" s="334">
        <v>2345</v>
      </c>
      <c r="I43" s="334">
        <f t="shared" si="18"/>
        <v>0</v>
      </c>
      <c r="J43" s="334">
        <v>2345</v>
      </c>
      <c r="K43" s="153">
        <f t="shared" si="18"/>
        <v>0</v>
      </c>
      <c r="L43" s="153">
        <f t="shared" si="18"/>
        <v>0</v>
      </c>
      <c r="M43" s="153">
        <f t="shared" si="18"/>
        <v>0</v>
      </c>
      <c r="N43" s="153">
        <f t="shared" si="18"/>
        <v>0</v>
      </c>
      <c r="O43" s="153">
        <f t="shared" si="18"/>
        <v>0</v>
      </c>
      <c r="P43" s="153">
        <f t="shared" si="18"/>
        <v>0</v>
      </c>
      <c r="Q43" s="153">
        <f t="shared" si="18"/>
        <v>0</v>
      </c>
      <c r="R43" s="153">
        <f t="shared" si="18"/>
        <v>0</v>
      </c>
      <c r="S43" s="334">
        <v>2345</v>
      </c>
    </row>
    <row r="44" spans="1:19" ht="12.75">
      <c r="A44" s="14">
        <v>8</v>
      </c>
      <c r="B44" s="159" t="s">
        <v>197</v>
      </c>
      <c r="C44" s="53">
        <v>112</v>
      </c>
      <c r="D44" s="152"/>
      <c r="E44" s="152" t="s">
        <v>198</v>
      </c>
      <c r="F44" s="334">
        <f t="shared" si="12"/>
        <v>0</v>
      </c>
      <c r="G44" s="334">
        <f aca="true" t="shared" si="19" ref="G44:R44">G30/30.126*1000</f>
        <v>0</v>
      </c>
      <c r="H44" s="334">
        <v>793</v>
      </c>
      <c r="I44" s="334">
        <f t="shared" si="19"/>
        <v>0</v>
      </c>
      <c r="J44" s="334">
        <v>793</v>
      </c>
      <c r="K44" s="153">
        <f t="shared" si="19"/>
        <v>0</v>
      </c>
      <c r="L44" s="153">
        <f t="shared" si="19"/>
        <v>0</v>
      </c>
      <c r="M44" s="153">
        <f t="shared" si="19"/>
        <v>0</v>
      </c>
      <c r="N44" s="153"/>
      <c r="O44" s="153">
        <f t="shared" si="19"/>
        <v>0</v>
      </c>
      <c r="P44" s="153">
        <f t="shared" si="19"/>
        <v>0</v>
      </c>
      <c r="Q44" s="153">
        <f t="shared" si="19"/>
        <v>0</v>
      </c>
      <c r="R44" s="153">
        <f t="shared" si="19"/>
        <v>0</v>
      </c>
      <c r="S44" s="334">
        <v>793</v>
      </c>
    </row>
    <row r="45" spans="1:19" ht="12.75">
      <c r="A45" s="350">
        <v>9</v>
      </c>
      <c r="B45" s="159" t="s">
        <v>199</v>
      </c>
      <c r="C45" s="53">
        <v>112</v>
      </c>
      <c r="D45" s="152"/>
      <c r="E45" s="152" t="s">
        <v>200</v>
      </c>
      <c r="F45" s="334">
        <f t="shared" si="12"/>
        <v>0</v>
      </c>
      <c r="G45" s="334">
        <f aca="true" t="shared" si="20" ref="G45:R45">G31/30.126*1000</f>
        <v>0</v>
      </c>
      <c r="H45" s="334">
        <v>2305</v>
      </c>
      <c r="I45" s="334">
        <f t="shared" si="20"/>
        <v>0</v>
      </c>
      <c r="J45" s="334">
        <v>2305</v>
      </c>
      <c r="K45" s="153">
        <f t="shared" si="20"/>
        <v>0</v>
      </c>
      <c r="L45" s="153">
        <f t="shared" si="20"/>
        <v>0</v>
      </c>
      <c r="M45" s="153">
        <f t="shared" si="20"/>
        <v>0</v>
      </c>
      <c r="N45" s="153">
        <f t="shared" si="20"/>
        <v>0</v>
      </c>
      <c r="O45" s="153">
        <f t="shared" si="20"/>
        <v>0</v>
      </c>
      <c r="P45" s="153">
        <f t="shared" si="20"/>
        <v>0</v>
      </c>
      <c r="Q45" s="153">
        <f t="shared" si="20"/>
        <v>0</v>
      </c>
      <c r="R45" s="153">
        <f t="shared" si="20"/>
        <v>0</v>
      </c>
      <c r="S45" s="334">
        <v>2305</v>
      </c>
    </row>
    <row r="46" spans="1:19" ht="13.5" thickBot="1">
      <c r="A46" s="265">
        <v>10</v>
      </c>
      <c r="B46" s="352" t="s">
        <v>201</v>
      </c>
      <c r="C46" s="245">
        <v>840</v>
      </c>
      <c r="D46" s="325"/>
      <c r="E46" s="333" t="s">
        <v>202</v>
      </c>
      <c r="F46" s="335">
        <v>0</v>
      </c>
      <c r="G46" s="335">
        <v>0</v>
      </c>
      <c r="H46" s="335">
        <v>485</v>
      </c>
      <c r="I46" s="335">
        <v>0</v>
      </c>
      <c r="J46" s="335">
        <v>485</v>
      </c>
      <c r="K46" s="326" t="e">
        <f>#REF!/30.126*1000</f>
        <v>#REF!</v>
      </c>
      <c r="L46" s="326" t="e">
        <f>#REF!/30.126*1000</f>
        <v>#REF!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 t="e">
        <f>#REF!/30.126*1000</f>
        <v>#REF!</v>
      </c>
      <c r="S46" s="329">
        <v>485</v>
      </c>
    </row>
  </sheetData>
  <mergeCells count="51"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O20:O21"/>
    <mergeCell ref="P20:P21"/>
    <mergeCell ref="Q20:Q21"/>
    <mergeCell ref="J20:J21"/>
    <mergeCell ref="L20:L21"/>
    <mergeCell ref="M20:M21"/>
    <mergeCell ref="N20:N21"/>
    <mergeCell ref="A32:K32"/>
    <mergeCell ref="S32:S36"/>
    <mergeCell ref="F33:J33"/>
    <mergeCell ref="L33:Q33"/>
    <mergeCell ref="D34:J34"/>
    <mergeCell ref="L34:Q34"/>
    <mergeCell ref="F35:F36"/>
    <mergeCell ref="G35:G36"/>
    <mergeCell ref="H35:H36"/>
    <mergeCell ref="I35:I36"/>
    <mergeCell ref="O35:O36"/>
    <mergeCell ref="P35:P36"/>
    <mergeCell ref="Q35:Q36"/>
    <mergeCell ref="J35:J36"/>
    <mergeCell ref="L35:L36"/>
    <mergeCell ref="M35:M36"/>
    <mergeCell ref="N35:N36"/>
  </mergeCells>
  <printOptions/>
  <pageMargins left="0.49" right="0.57" top="0.23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showZeros="0" workbookViewId="0" topLeftCell="E1">
      <selection activeCell="P27" sqref="P2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57"/>
      <c r="D1" s="258"/>
      <c r="E1" s="170"/>
      <c r="F1" s="25"/>
      <c r="G1" s="25"/>
      <c r="H1" s="171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270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429" t="s">
        <v>335</v>
      </c>
      <c r="B3" s="430"/>
      <c r="C3" s="430"/>
      <c r="D3" s="430"/>
      <c r="E3" s="430"/>
      <c r="F3" s="430"/>
      <c r="G3" s="430"/>
      <c r="H3" s="430"/>
      <c r="I3" s="430"/>
      <c r="J3" s="430"/>
      <c r="K3" s="431"/>
      <c r="L3" s="8"/>
      <c r="M3" s="103"/>
      <c r="N3" s="103"/>
      <c r="O3" s="103"/>
      <c r="P3" s="103"/>
      <c r="Q3" s="104"/>
      <c r="R3" s="324"/>
      <c r="S3" s="454" t="s">
        <v>119</v>
      </c>
    </row>
    <row r="4" spans="1:19" ht="18.75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3" t="s">
        <v>3</v>
      </c>
      <c r="M4" s="444"/>
      <c r="N4" s="444"/>
      <c r="O4" s="444"/>
      <c r="P4" s="444"/>
      <c r="Q4" s="445"/>
      <c r="R4" s="10"/>
      <c r="S4" s="455"/>
    </row>
    <row r="5" spans="1:19" ht="12.75">
      <c r="A5" s="90"/>
      <c r="B5" s="91" t="s">
        <v>95</v>
      </c>
      <c r="C5" s="92" t="s">
        <v>5</v>
      </c>
      <c r="D5" s="446" t="s">
        <v>6</v>
      </c>
      <c r="E5" s="447"/>
      <c r="F5" s="447"/>
      <c r="G5" s="447"/>
      <c r="H5" s="447"/>
      <c r="I5" s="447"/>
      <c r="J5" s="448"/>
      <c r="K5" s="11"/>
      <c r="L5" s="449"/>
      <c r="M5" s="450"/>
      <c r="N5" s="450"/>
      <c r="O5" s="450"/>
      <c r="P5" s="450"/>
      <c r="Q5" s="451"/>
      <c r="R5" s="11"/>
      <c r="S5" s="455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2">
        <v>610</v>
      </c>
      <c r="G6" s="425">
        <v>620</v>
      </c>
      <c r="H6" s="425">
        <v>630</v>
      </c>
      <c r="I6" s="425">
        <v>640</v>
      </c>
      <c r="J6" s="418" t="s">
        <v>10</v>
      </c>
      <c r="K6" s="12"/>
      <c r="L6" s="420">
        <v>711</v>
      </c>
      <c r="M6" s="425">
        <v>713</v>
      </c>
      <c r="N6" s="425">
        <v>714</v>
      </c>
      <c r="O6" s="425">
        <v>716</v>
      </c>
      <c r="P6" s="423">
        <v>717</v>
      </c>
      <c r="Q6" s="418" t="s">
        <v>10</v>
      </c>
      <c r="R6" s="12"/>
      <c r="S6" s="455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56"/>
    </row>
    <row r="8" spans="1:19" ht="15.75" thickTop="1">
      <c r="A8" s="105">
        <v>1</v>
      </c>
      <c r="B8" s="118" t="s">
        <v>287</v>
      </c>
      <c r="C8" s="119"/>
      <c r="D8" s="120"/>
      <c r="E8" s="120"/>
      <c r="F8" s="110"/>
      <c r="G8" s="110"/>
      <c r="H8" s="110">
        <v>278</v>
      </c>
      <c r="I8" s="110">
        <v>456</v>
      </c>
      <c r="J8" s="110">
        <v>734</v>
      </c>
      <c r="K8" s="121"/>
      <c r="L8" s="109"/>
      <c r="M8" s="110"/>
      <c r="N8" s="110"/>
      <c r="O8" s="110"/>
      <c r="P8" s="110"/>
      <c r="Q8" s="110"/>
      <c r="R8" s="13"/>
      <c r="S8" s="160">
        <f>J8</f>
        <v>734</v>
      </c>
    </row>
    <row r="9" spans="1:19" ht="12.75">
      <c r="A9" s="14">
        <f>A8+1</f>
        <v>2</v>
      </c>
      <c r="B9" s="337" t="s">
        <v>288</v>
      </c>
      <c r="C9" s="151" t="s">
        <v>294</v>
      </c>
      <c r="D9" s="152"/>
      <c r="E9" s="151" t="s">
        <v>321</v>
      </c>
      <c r="F9" s="153"/>
      <c r="G9" s="153"/>
      <c r="H9" s="334">
        <v>163</v>
      </c>
      <c r="I9" s="334"/>
      <c r="J9" s="153">
        <v>163</v>
      </c>
      <c r="K9" s="144"/>
      <c r="L9" s="79"/>
      <c r="M9" s="153"/>
      <c r="N9" s="153"/>
      <c r="O9" s="153"/>
      <c r="P9" s="153"/>
      <c r="Q9" s="154"/>
      <c r="R9" s="15"/>
      <c r="S9" s="154">
        <f aca="true" t="shared" si="0" ref="S9:S14">J9</f>
        <v>163</v>
      </c>
    </row>
    <row r="10" spans="1:19" ht="12.75">
      <c r="A10" s="14">
        <v>3</v>
      </c>
      <c r="B10" s="215" t="s">
        <v>289</v>
      </c>
      <c r="C10" s="151" t="s">
        <v>294</v>
      </c>
      <c r="D10" s="216"/>
      <c r="E10" s="151" t="s">
        <v>322</v>
      </c>
      <c r="F10" s="153"/>
      <c r="G10" s="153"/>
      <c r="H10" s="334">
        <v>55</v>
      </c>
      <c r="I10" s="334"/>
      <c r="J10" s="153">
        <v>55</v>
      </c>
      <c r="K10" s="144"/>
      <c r="L10" s="79"/>
      <c r="M10" s="153"/>
      <c r="N10" s="153"/>
      <c r="O10" s="153"/>
      <c r="P10" s="153"/>
      <c r="Q10" s="154"/>
      <c r="R10" s="15"/>
      <c r="S10" s="154">
        <f t="shared" si="0"/>
        <v>55</v>
      </c>
    </row>
    <row r="11" spans="1:19" ht="12.75">
      <c r="A11" s="14">
        <v>3</v>
      </c>
      <c r="B11" s="215" t="s">
        <v>290</v>
      </c>
      <c r="C11" s="151" t="s">
        <v>295</v>
      </c>
      <c r="D11" s="216"/>
      <c r="E11" s="216" t="s">
        <v>296</v>
      </c>
      <c r="F11" s="153"/>
      <c r="G11" s="153"/>
      <c r="H11" s="334">
        <v>60</v>
      </c>
      <c r="I11" s="334"/>
      <c r="J11" s="153">
        <v>60</v>
      </c>
      <c r="K11" s="144"/>
      <c r="L11" s="79"/>
      <c r="M11" s="153"/>
      <c r="N11" s="153"/>
      <c r="O11" s="153"/>
      <c r="P11" s="153"/>
      <c r="Q11" s="154"/>
      <c r="R11" s="15"/>
      <c r="S11" s="154">
        <f t="shared" si="0"/>
        <v>60</v>
      </c>
    </row>
    <row r="12" spans="1:19" ht="12.75">
      <c r="A12" s="14">
        <v>4</v>
      </c>
      <c r="B12" s="215" t="s">
        <v>291</v>
      </c>
      <c r="C12" s="151" t="s">
        <v>294</v>
      </c>
      <c r="D12" s="216"/>
      <c r="E12" s="216" t="s">
        <v>297</v>
      </c>
      <c r="F12" s="153"/>
      <c r="G12" s="153"/>
      <c r="H12" s="334"/>
      <c r="I12" s="334"/>
      <c r="J12" s="153"/>
      <c r="K12" s="144"/>
      <c r="L12" s="79"/>
      <c r="M12" s="153"/>
      <c r="N12" s="153"/>
      <c r="O12" s="153"/>
      <c r="P12" s="153"/>
      <c r="Q12" s="154"/>
      <c r="R12" s="15"/>
      <c r="S12" s="154">
        <f t="shared" si="0"/>
        <v>0</v>
      </c>
    </row>
    <row r="13" spans="1:19" ht="12.75">
      <c r="A13" s="14">
        <v>5</v>
      </c>
      <c r="B13" s="215" t="s">
        <v>292</v>
      </c>
      <c r="C13" s="151" t="s">
        <v>294</v>
      </c>
      <c r="D13" s="216"/>
      <c r="E13" s="216" t="s">
        <v>298</v>
      </c>
      <c r="F13" s="153"/>
      <c r="G13" s="153"/>
      <c r="H13" s="334"/>
      <c r="I13" s="334">
        <v>350</v>
      </c>
      <c r="J13" s="153">
        <v>350</v>
      </c>
      <c r="K13" s="144"/>
      <c r="L13" s="79"/>
      <c r="M13" s="153"/>
      <c r="N13" s="153"/>
      <c r="O13" s="153"/>
      <c r="P13" s="153"/>
      <c r="Q13" s="154"/>
      <c r="R13" s="15"/>
      <c r="S13" s="154">
        <f t="shared" si="0"/>
        <v>350</v>
      </c>
    </row>
    <row r="14" spans="1:19" ht="13.5" thickBot="1">
      <c r="A14" s="265">
        <v>6</v>
      </c>
      <c r="B14" s="331" t="s">
        <v>293</v>
      </c>
      <c r="C14" s="336" t="s">
        <v>294</v>
      </c>
      <c r="D14" s="333"/>
      <c r="E14" s="333" t="s">
        <v>299</v>
      </c>
      <c r="F14" s="326"/>
      <c r="G14" s="326"/>
      <c r="H14" s="335"/>
      <c r="I14" s="335">
        <v>106</v>
      </c>
      <c r="J14" s="326">
        <v>106</v>
      </c>
      <c r="K14" s="327"/>
      <c r="L14" s="328"/>
      <c r="M14" s="326"/>
      <c r="N14" s="326"/>
      <c r="O14" s="326"/>
      <c r="P14" s="326"/>
      <c r="Q14" s="329"/>
      <c r="R14" s="330"/>
      <c r="S14" s="329">
        <f t="shared" si="0"/>
        <v>106</v>
      </c>
    </row>
    <row r="16" spans="2:13" ht="19.5" thickBot="1">
      <c r="B16" s="107" t="s">
        <v>270</v>
      </c>
      <c r="C16" s="108"/>
      <c r="D16" s="108"/>
      <c r="E16" s="108"/>
      <c r="F16" s="80"/>
      <c r="G16" s="80"/>
      <c r="H16" s="80"/>
      <c r="I16" s="81"/>
      <c r="J16" s="80"/>
      <c r="K16" s="80"/>
      <c r="L16" s="5"/>
      <c r="M16" s="5"/>
    </row>
    <row r="17" spans="1:19" ht="13.5" thickBot="1">
      <c r="A17" s="429" t="s">
        <v>339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1"/>
      <c r="L17" s="8"/>
      <c r="M17" s="103"/>
      <c r="N17" s="103"/>
      <c r="O17" s="103"/>
      <c r="P17" s="103"/>
      <c r="Q17" s="104"/>
      <c r="R17" s="324"/>
      <c r="S17" s="454" t="s">
        <v>119</v>
      </c>
    </row>
    <row r="18" spans="1:19" ht="18.75">
      <c r="A18" s="85"/>
      <c r="B18" s="86"/>
      <c r="C18" s="87"/>
      <c r="D18" s="88"/>
      <c r="E18" s="89"/>
      <c r="F18" s="440" t="s">
        <v>2</v>
      </c>
      <c r="G18" s="441"/>
      <c r="H18" s="441"/>
      <c r="I18" s="441"/>
      <c r="J18" s="442"/>
      <c r="K18" s="10"/>
      <c r="L18" s="443" t="s">
        <v>3</v>
      </c>
      <c r="M18" s="444"/>
      <c r="N18" s="444"/>
      <c r="O18" s="444"/>
      <c r="P18" s="444"/>
      <c r="Q18" s="445"/>
      <c r="R18" s="10"/>
      <c r="S18" s="455"/>
    </row>
    <row r="19" spans="1:19" ht="12.75">
      <c r="A19" s="90"/>
      <c r="B19" s="91" t="s">
        <v>95</v>
      </c>
      <c r="C19" s="92" t="s">
        <v>5</v>
      </c>
      <c r="D19" s="446" t="s">
        <v>6</v>
      </c>
      <c r="E19" s="447"/>
      <c r="F19" s="447"/>
      <c r="G19" s="447"/>
      <c r="H19" s="447"/>
      <c r="I19" s="447"/>
      <c r="J19" s="448"/>
      <c r="K19" s="11"/>
      <c r="L19" s="449"/>
      <c r="M19" s="450"/>
      <c r="N19" s="450"/>
      <c r="O19" s="450"/>
      <c r="P19" s="450"/>
      <c r="Q19" s="451"/>
      <c r="R19" s="11"/>
      <c r="S19" s="455"/>
    </row>
    <row r="20" spans="1:19" ht="12.75">
      <c r="A20" s="93"/>
      <c r="B20" s="94" t="s">
        <v>97</v>
      </c>
      <c r="C20" s="95" t="s">
        <v>8</v>
      </c>
      <c r="D20" s="96"/>
      <c r="E20" s="97" t="s">
        <v>9</v>
      </c>
      <c r="F20" s="452">
        <v>610</v>
      </c>
      <c r="G20" s="425">
        <v>620</v>
      </c>
      <c r="H20" s="425">
        <v>630</v>
      </c>
      <c r="I20" s="425">
        <v>640</v>
      </c>
      <c r="J20" s="418" t="s">
        <v>10</v>
      </c>
      <c r="K20" s="12"/>
      <c r="L20" s="420">
        <v>711</v>
      </c>
      <c r="M20" s="425">
        <v>713</v>
      </c>
      <c r="N20" s="425">
        <v>714</v>
      </c>
      <c r="O20" s="425">
        <v>716</v>
      </c>
      <c r="P20" s="423">
        <v>717</v>
      </c>
      <c r="Q20" s="418" t="s">
        <v>10</v>
      </c>
      <c r="R20" s="12"/>
      <c r="S20" s="455"/>
    </row>
    <row r="21" spans="1:19" ht="13.5" thickBot="1">
      <c r="A21" s="98"/>
      <c r="B21" s="99" t="s">
        <v>96</v>
      </c>
      <c r="C21" s="100"/>
      <c r="D21" s="101"/>
      <c r="E21" s="102"/>
      <c r="F21" s="453"/>
      <c r="G21" s="426"/>
      <c r="H21" s="426"/>
      <c r="I21" s="426"/>
      <c r="J21" s="419"/>
      <c r="K21" s="12"/>
      <c r="L21" s="421"/>
      <c r="M21" s="426"/>
      <c r="N21" s="426"/>
      <c r="O21" s="426"/>
      <c r="P21" s="426"/>
      <c r="Q21" s="419"/>
      <c r="R21" s="12"/>
      <c r="S21" s="456"/>
    </row>
    <row r="22" spans="1:19" ht="15.75" thickTop="1">
      <c r="A22" s="105">
        <v>1</v>
      </c>
      <c r="B22" s="118" t="s">
        <v>287</v>
      </c>
      <c r="C22" s="119"/>
      <c r="D22" s="120"/>
      <c r="E22" s="120"/>
      <c r="F22" s="110"/>
      <c r="G22" s="110"/>
      <c r="H22" s="110">
        <v>9228</v>
      </c>
      <c r="I22" s="110">
        <v>15137</v>
      </c>
      <c r="J22" s="110">
        <v>24365</v>
      </c>
      <c r="K22" s="121"/>
      <c r="L22" s="109"/>
      <c r="M22" s="110"/>
      <c r="N22" s="110"/>
      <c r="O22" s="110"/>
      <c r="P22" s="110"/>
      <c r="Q22" s="110"/>
      <c r="R22" s="13"/>
      <c r="S22" s="160">
        <f>J22</f>
        <v>24365</v>
      </c>
    </row>
    <row r="23" spans="1:19" ht="12.75">
      <c r="A23" s="14">
        <f>A22+1</f>
        <v>2</v>
      </c>
      <c r="B23" s="337" t="s">
        <v>288</v>
      </c>
      <c r="C23" s="151" t="s">
        <v>294</v>
      </c>
      <c r="D23" s="152"/>
      <c r="E23" s="151" t="s">
        <v>321</v>
      </c>
      <c r="F23" s="153"/>
      <c r="G23" s="153"/>
      <c r="H23" s="334">
        <v>5413</v>
      </c>
      <c r="I23" s="334">
        <f aca="true" t="shared" si="1" ref="H23:I28">I9/30.126*1000</f>
        <v>0</v>
      </c>
      <c r="J23" s="334">
        <v>5413</v>
      </c>
      <c r="K23" s="144"/>
      <c r="L23" s="79"/>
      <c r="M23" s="153"/>
      <c r="N23" s="153"/>
      <c r="O23" s="153"/>
      <c r="P23" s="153"/>
      <c r="Q23" s="154"/>
      <c r="R23" s="15"/>
      <c r="S23" s="154">
        <f aca="true" t="shared" si="2" ref="S23:S28">J23</f>
        <v>5413</v>
      </c>
    </row>
    <row r="24" spans="1:19" ht="12.75">
      <c r="A24" s="14">
        <v>3</v>
      </c>
      <c r="B24" s="215" t="s">
        <v>289</v>
      </c>
      <c r="C24" s="151" t="s">
        <v>294</v>
      </c>
      <c r="D24" s="216"/>
      <c r="E24" s="151" t="s">
        <v>322</v>
      </c>
      <c r="F24" s="153"/>
      <c r="G24" s="153"/>
      <c r="H24" s="334">
        <v>1823</v>
      </c>
      <c r="I24" s="334">
        <f t="shared" si="1"/>
        <v>0</v>
      </c>
      <c r="J24" s="334">
        <v>1823</v>
      </c>
      <c r="K24" s="144"/>
      <c r="L24" s="79"/>
      <c r="M24" s="153"/>
      <c r="N24" s="153"/>
      <c r="O24" s="153"/>
      <c r="P24" s="153"/>
      <c r="Q24" s="154"/>
      <c r="R24" s="15"/>
      <c r="S24" s="154">
        <f t="shared" si="2"/>
        <v>1823</v>
      </c>
    </row>
    <row r="25" spans="1:19" ht="12.75">
      <c r="A25" s="14">
        <v>3</v>
      </c>
      <c r="B25" s="215" t="s">
        <v>290</v>
      </c>
      <c r="C25" s="151" t="s">
        <v>295</v>
      </c>
      <c r="D25" s="216"/>
      <c r="E25" s="216" t="s">
        <v>296</v>
      </c>
      <c r="F25" s="153"/>
      <c r="G25" s="153"/>
      <c r="H25" s="334">
        <f t="shared" si="1"/>
        <v>1991.6351324437362</v>
      </c>
      <c r="I25" s="334">
        <f t="shared" si="1"/>
        <v>0</v>
      </c>
      <c r="J25" s="153">
        <f>J11/30.126*1000</f>
        <v>1991.6351324437362</v>
      </c>
      <c r="K25" s="144"/>
      <c r="L25" s="79"/>
      <c r="M25" s="153"/>
      <c r="N25" s="153"/>
      <c r="O25" s="153"/>
      <c r="P25" s="153"/>
      <c r="Q25" s="154"/>
      <c r="R25" s="15"/>
      <c r="S25" s="154">
        <f t="shared" si="2"/>
        <v>1991.6351324437362</v>
      </c>
    </row>
    <row r="26" spans="1:19" ht="12.75">
      <c r="A26" s="14">
        <v>4</v>
      </c>
      <c r="B26" s="215" t="s">
        <v>291</v>
      </c>
      <c r="C26" s="151" t="s">
        <v>294</v>
      </c>
      <c r="D26" s="216"/>
      <c r="E26" s="216" t="s">
        <v>297</v>
      </c>
      <c r="F26" s="153"/>
      <c r="G26" s="153"/>
      <c r="H26" s="334">
        <f t="shared" si="1"/>
        <v>0</v>
      </c>
      <c r="I26" s="334">
        <f t="shared" si="1"/>
        <v>0</v>
      </c>
      <c r="J26" s="153">
        <f>J12/30.126*1000</f>
        <v>0</v>
      </c>
      <c r="K26" s="144"/>
      <c r="L26" s="79"/>
      <c r="M26" s="153"/>
      <c r="N26" s="153" t="s">
        <v>128</v>
      </c>
      <c r="O26" s="153"/>
      <c r="P26" s="153"/>
      <c r="Q26" s="154"/>
      <c r="R26" s="15"/>
      <c r="S26" s="154">
        <f t="shared" si="2"/>
        <v>0</v>
      </c>
    </row>
    <row r="27" spans="1:19" ht="12.75">
      <c r="A27" s="14">
        <v>5</v>
      </c>
      <c r="B27" s="215" t="s">
        <v>292</v>
      </c>
      <c r="C27" s="151" t="s">
        <v>294</v>
      </c>
      <c r="D27" s="216"/>
      <c r="E27" s="216" t="s">
        <v>298</v>
      </c>
      <c r="F27" s="153"/>
      <c r="G27" s="153"/>
      <c r="H27" s="334">
        <f t="shared" si="1"/>
        <v>0</v>
      </c>
      <c r="I27" s="334">
        <f t="shared" si="1"/>
        <v>11617.871605921795</v>
      </c>
      <c r="J27" s="153">
        <f>J13/30.126*1000</f>
        <v>11617.871605921795</v>
      </c>
      <c r="K27" s="144"/>
      <c r="L27" s="79"/>
      <c r="M27" s="153"/>
      <c r="N27" s="153"/>
      <c r="O27" s="153"/>
      <c r="P27" s="153"/>
      <c r="Q27" s="154"/>
      <c r="R27" s="15"/>
      <c r="S27" s="154">
        <f t="shared" si="2"/>
        <v>11617.871605921795</v>
      </c>
    </row>
    <row r="28" spans="1:19" ht="13.5" thickBot="1">
      <c r="A28" s="265">
        <v>6</v>
      </c>
      <c r="B28" s="331" t="s">
        <v>293</v>
      </c>
      <c r="C28" s="336" t="s">
        <v>294</v>
      </c>
      <c r="D28" s="333"/>
      <c r="E28" s="333" t="s">
        <v>299</v>
      </c>
      <c r="F28" s="326"/>
      <c r="G28" s="326"/>
      <c r="H28" s="335">
        <f t="shared" si="1"/>
        <v>0</v>
      </c>
      <c r="I28" s="335">
        <f t="shared" si="1"/>
        <v>3518.555400650601</v>
      </c>
      <c r="J28" s="326">
        <f>J14/30.126*1000</f>
        <v>3518.555400650601</v>
      </c>
      <c r="K28" s="327"/>
      <c r="L28" s="328"/>
      <c r="M28" s="326"/>
      <c r="N28" s="326"/>
      <c r="O28" s="326"/>
      <c r="P28" s="326"/>
      <c r="Q28" s="329"/>
      <c r="R28" s="330"/>
      <c r="S28" s="329">
        <f t="shared" si="2"/>
        <v>3518.555400650601</v>
      </c>
    </row>
    <row r="29" spans="1:19" ht="13.5" customHeight="1" thickBot="1">
      <c r="A29" s="429" t="s">
        <v>353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1"/>
      <c r="L29" s="8"/>
      <c r="M29" s="103"/>
      <c r="N29" s="103"/>
      <c r="O29" s="103"/>
      <c r="P29" s="103"/>
      <c r="Q29" s="104"/>
      <c r="R29" s="324"/>
      <c r="S29" s="432" t="s">
        <v>360</v>
      </c>
    </row>
    <row r="30" spans="1:19" ht="18.75">
      <c r="A30" s="85"/>
      <c r="B30" s="86"/>
      <c r="C30" s="87"/>
      <c r="D30" s="88"/>
      <c r="E30" s="89"/>
      <c r="F30" s="440" t="s">
        <v>2</v>
      </c>
      <c r="G30" s="441"/>
      <c r="H30" s="441"/>
      <c r="I30" s="441"/>
      <c r="J30" s="442"/>
      <c r="K30" s="10"/>
      <c r="L30" s="443" t="s">
        <v>3</v>
      </c>
      <c r="M30" s="444"/>
      <c r="N30" s="444"/>
      <c r="O30" s="444"/>
      <c r="P30" s="444"/>
      <c r="Q30" s="445"/>
      <c r="R30" s="10"/>
      <c r="S30" s="433"/>
    </row>
    <row r="31" spans="1:19" ht="12.75">
      <c r="A31" s="90"/>
      <c r="B31" s="91" t="s">
        <v>95</v>
      </c>
      <c r="C31" s="92" t="s">
        <v>5</v>
      </c>
      <c r="D31" s="446" t="s">
        <v>6</v>
      </c>
      <c r="E31" s="447"/>
      <c r="F31" s="447"/>
      <c r="G31" s="447"/>
      <c r="H31" s="447"/>
      <c r="I31" s="447"/>
      <c r="J31" s="448"/>
      <c r="K31" s="11"/>
      <c r="L31" s="449"/>
      <c r="M31" s="450"/>
      <c r="N31" s="450"/>
      <c r="O31" s="450"/>
      <c r="P31" s="450"/>
      <c r="Q31" s="451"/>
      <c r="R31" s="11"/>
      <c r="S31" s="433"/>
    </row>
    <row r="32" spans="1:19" ht="12.75">
      <c r="A32" s="93"/>
      <c r="B32" s="94" t="s">
        <v>97</v>
      </c>
      <c r="C32" s="95" t="s">
        <v>8</v>
      </c>
      <c r="D32" s="96"/>
      <c r="E32" s="97" t="s">
        <v>9</v>
      </c>
      <c r="F32" s="452">
        <v>610</v>
      </c>
      <c r="G32" s="425">
        <v>620</v>
      </c>
      <c r="H32" s="425">
        <v>630</v>
      </c>
      <c r="I32" s="425">
        <v>640</v>
      </c>
      <c r="J32" s="418" t="s">
        <v>10</v>
      </c>
      <c r="K32" s="12"/>
      <c r="L32" s="420">
        <v>711</v>
      </c>
      <c r="M32" s="425">
        <v>713</v>
      </c>
      <c r="N32" s="425">
        <v>714</v>
      </c>
      <c r="O32" s="425">
        <v>716</v>
      </c>
      <c r="P32" s="423">
        <v>717</v>
      </c>
      <c r="Q32" s="418" t="s">
        <v>10</v>
      </c>
      <c r="R32" s="12"/>
      <c r="S32" s="433"/>
    </row>
    <row r="33" spans="1:19" ht="13.5" thickBot="1">
      <c r="A33" s="98"/>
      <c r="B33" s="99" t="s">
        <v>96</v>
      </c>
      <c r="C33" s="100"/>
      <c r="D33" s="101"/>
      <c r="E33" s="102"/>
      <c r="F33" s="453"/>
      <c r="G33" s="426"/>
      <c r="H33" s="426"/>
      <c r="I33" s="426"/>
      <c r="J33" s="419"/>
      <c r="K33" s="12"/>
      <c r="L33" s="421"/>
      <c r="M33" s="426"/>
      <c r="N33" s="426"/>
      <c r="O33" s="426"/>
      <c r="P33" s="426"/>
      <c r="Q33" s="419"/>
      <c r="R33" s="12"/>
      <c r="S33" s="433"/>
    </row>
    <row r="34" spans="1:19" ht="15.75" thickTop="1">
      <c r="A34" s="105">
        <v>1</v>
      </c>
      <c r="B34" s="118" t="s">
        <v>287</v>
      </c>
      <c r="C34" s="119"/>
      <c r="D34" s="120"/>
      <c r="E34" s="120"/>
      <c r="F34" s="110"/>
      <c r="G34" s="110"/>
      <c r="H34" s="110">
        <v>7285</v>
      </c>
      <c r="I34" s="110">
        <v>14781</v>
      </c>
      <c r="J34" s="110">
        <v>22066</v>
      </c>
      <c r="K34" s="121"/>
      <c r="L34" s="109"/>
      <c r="M34" s="110"/>
      <c r="N34" s="110"/>
      <c r="O34" s="110"/>
      <c r="P34" s="110"/>
      <c r="Q34" s="110"/>
      <c r="R34" s="13"/>
      <c r="S34" s="160">
        <f>J34</f>
        <v>22066</v>
      </c>
    </row>
    <row r="35" spans="1:19" ht="12.75">
      <c r="A35" s="14">
        <f>A34+1</f>
        <v>2</v>
      </c>
      <c r="B35" s="337" t="s">
        <v>288</v>
      </c>
      <c r="C35" s="151" t="s">
        <v>294</v>
      </c>
      <c r="D35" s="152"/>
      <c r="E35" s="151" t="s">
        <v>321</v>
      </c>
      <c r="F35" s="153"/>
      <c r="G35" s="153"/>
      <c r="H35" s="334">
        <v>4839</v>
      </c>
      <c r="I35" s="334">
        <f>I21/30.126*1000</f>
        <v>0</v>
      </c>
      <c r="J35" s="334">
        <v>4839</v>
      </c>
      <c r="K35" s="144"/>
      <c r="L35" s="79"/>
      <c r="M35" s="153"/>
      <c r="N35" s="153"/>
      <c r="O35" s="153"/>
      <c r="P35" s="153"/>
      <c r="Q35" s="154"/>
      <c r="R35" s="15"/>
      <c r="S35" s="154">
        <f aca="true" t="shared" si="3" ref="S35:S40">J35</f>
        <v>4839</v>
      </c>
    </row>
    <row r="36" spans="1:19" ht="12.75">
      <c r="A36" s="14">
        <v>3</v>
      </c>
      <c r="B36" s="215" t="s">
        <v>289</v>
      </c>
      <c r="C36" s="151" t="s">
        <v>294</v>
      </c>
      <c r="D36" s="216"/>
      <c r="E36" s="151" t="s">
        <v>322</v>
      </c>
      <c r="F36" s="153"/>
      <c r="G36" s="153"/>
      <c r="H36" s="334">
        <v>1467</v>
      </c>
      <c r="I36" s="334" t="s">
        <v>128</v>
      </c>
      <c r="J36" s="334">
        <v>1467</v>
      </c>
      <c r="K36" s="144"/>
      <c r="L36" s="79"/>
      <c r="M36" s="153"/>
      <c r="N36" s="153"/>
      <c r="O36" s="153"/>
      <c r="P36" s="153"/>
      <c r="Q36" s="154"/>
      <c r="R36" s="15"/>
      <c r="S36" s="154">
        <f t="shared" si="3"/>
        <v>1467</v>
      </c>
    </row>
    <row r="37" spans="1:19" ht="12.75">
      <c r="A37" s="14">
        <v>3</v>
      </c>
      <c r="B37" s="215" t="s">
        <v>290</v>
      </c>
      <c r="C37" s="151" t="s">
        <v>295</v>
      </c>
      <c r="D37" s="216"/>
      <c r="E37" s="216" t="s">
        <v>296</v>
      </c>
      <c r="F37" s="153"/>
      <c r="G37" s="153"/>
      <c r="H37" s="334">
        <v>979</v>
      </c>
      <c r="I37" s="334">
        <f>I23/30.126*1000</f>
        <v>0</v>
      </c>
      <c r="J37" s="334">
        <v>979</v>
      </c>
      <c r="K37" s="144"/>
      <c r="L37" s="79"/>
      <c r="M37" s="153"/>
      <c r="N37" s="153"/>
      <c r="O37" s="153"/>
      <c r="P37" s="153"/>
      <c r="Q37" s="154"/>
      <c r="R37" s="15"/>
      <c r="S37" s="154">
        <f t="shared" si="3"/>
        <v>979</v>
      </c>
    </row>
    <row r="38" spans="1:19" ht="12.75">
      <c r="A38" s="14">
        <v>4</v>
      </c>
      <c r="B38" s="215" t="s">
        <v>291</v>
      </c>
      <c r="C38" s="151" t="s">
        <v>294</v>
      </c>
      <c r="D38" s="216"/>
      <c r="E38" s="216" t="s">
        <v>297</v>
      </c>
      <c r="F38" s="153"/>
      <c r="G38" s="153"/>
      <c r="H38" s="334" t="s">
        <v>128</v>
      </c>
      <c r="I38" s="334" t="s">
        <v>128</v>
      </c>
      <c r="J38" s="153"/>
      <c r="K38" s="144"/>
      <c r="L38" s="79"/>
      <c r="M38" s="153"/>
      <c r="N38" s="153" t="s">
        <v>128</v>
      </c>
      <c r="O38" s="153"/>
      <c r="P38" s="153"/>
      <c r="Q38" s="154"/>
      <c r="R38" s="15"/>
      <c r="S38" s="154">
        <f t="shared" si="3"/>
        <v>0</v>
      </c>
    </row>
    <row r="39" spans="1:19" ht="12.75">
      <c r="A39" s="14">
        <v>5</v>
      </c>
      <c r="B39" s="215" t="s">
        <v>292</v>
      </c>
      <c r="C39" s="151" t="s">
        <v>294</v>
      </c>
      <c r="D39" s="216"/>
      <c r="E39" s="216" t="s">
        <v>298</v>
      </c>
      <c r="F39" s="153"/>
      <c r="G39" s="153"/>
      <c r="H39" s="334" t="s">
        <v>128</v>
      </c>
      <c r="I39" s="334">
        <v>11618</v>
      </c>
      <c r="J39" s="334">
        <v>11618</v>
      </c>
      <c r="K39" s="144"/>
      <c r="L39" s="79"/>
      <c r="M39" s="153"/>
      <c r="N39" s="153"/>
      <c r="O39" s="153"/>
      <c r="P39" s="153"/>
      <c r="Q39" s="154"/>
      <c r="R39" s="15"/>
      <c r="S39" s="154">
        <f t="shared" si="3"/>
        <v>11618</v>
      </c>
    </row>
    <row r="40" spans="1:19" ht="13.5" thickBot="1">
      <c r="A40" s="265">
        <v>6</v>
      </c>
      <c r="B40" s="331" t="s">
        <v>293</v>
      </c>
      <c r="C40" s="336" t="s">
        <v>294</v>
      </c>
      <c r="D40" s="333"/>
      <c r="E40" s="333" t="s">
        <v>299</v>
      </c>
      <c r="F40" s="326"/>
      <c r="G40" s="326"/>
      <c r="H40" s="335">
        <f>H26/30.126*1000</f>
        <v>0</v>
      </c>
      <c r="I40" s="335">
        <v>3163</v>
      </c>
      <c r="J40" s="335">
        <v>3163</v>
      </c>
      <c r="K40" s="327"/>
      <c r="L40" s="328"/>
      <c r="M40" s="326"/>
      <c r="N40" s="326"/>
      <c r="O40" s="326"/>
      <c r="P40" s="326"/>
      <c r="Q40" s="329"/>
      <c r="R40" s="330"/>
      <c r="S40" s="329">
        <f t="shared" si="3"/>
        <v>3163</v>
      </c>
    </row>
  </sheetData>
  <mergeCells count="51">
    <mergeCell ref="O20:O21"/>
    <mergeCell ref="P20:P21"/>
    <mergeCell ref="Q20:Q21"/>
    <mergeCell ref="J20:J21"/>
    <mergeCell ref="L20:L21"/>
    <mergeCell ref="M20:M21"/>
    <mergeCell ref="N20:N21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29:K29"/>
    <mergeCell ref="S29:S33"/>
    <mergeCell ref="F30:J30"/>
    <mergeCell ref="L30:Q30"/>
    <mergeCell ref="D31:J31"/>
    <mergeCell ref="L31:Q31"/>
    <mergeCell ref="F32:F33"/>
    <mergeCell ref="G32:G33"/>
    <mergeCell ref="H32:H33"/>
    <mergeCell ref="I32:I33"/>
    <mergeCell ref="O32:O33"/>
    <mergeCell ref="P32:P33"/>
    <mergeCell ref="Q32:Q33"/>
    <mergeCell ref="J32:J33"/>
    <mergeCell ref="L32:L33"/>
    <mergeCell ref="M32:M33"/>
    <mergeCell ref="N32:N33"/>
  </mergeCells>
  <printOptions/>
  <pageMargins left="0.45" right="0.51" top="0.5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showZeros="0" zoomScale="70" zoomScaleNormal="70" workbookViewId="0" topLeftCell="A1">
      <selection activeCell="W1" sqref="W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8.8515625" style="0" customWidth="1"/>
    <col min="4" max="4" width="2.7109375" style="0" customWidth="1"/>
    <col min="5" max="5" width="35.140625" style="0" customWidth="1"/>
    <col min="6" max="6" width="9.7109375" style="0" customWidth="1"/>
    <col min="7" max="7" width="10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6.28125" style="0" customWidth="1"/>
    <col min="14" max="14" width="4.28125" style="0" customWidth="1"/>
    <col min="15" max="15" width="7.42187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57"/>
      <c r="D1" s="258"/>
      <c r="E1" s="170"/>
      <c r="F1" s="25"/>
      <c r="G1" s="25"/>
      <c r="H1" s="171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271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86" t="s">
        <v>335</v>
      </c>
      <c r="B3" s="487"/>
      <c r="C3" s="487"/>
      <c r="D3" s="487"/>
      <c r="E3" s="487"/>
      <c r="F3" s="487"/>
      <c r="G3" s="487"/>
      <c r="H3" s="487"/>
      <c r="I3" s="487"/>
      <c r="J3" s="487"/>
      <c r="K3" s="488"/>
      <c r="L3" s="8"/>
      <c r="M3" s="103"/>
      <c r="N3" s="103"/>
      <c r="O3" s="103"/>
      <c r="P3" s="103"/>
      <c r="Q3" s="104"/>
      <c r="R3" s="324"/>
      <c r="S3" s="454" t="s">
        <v>119</v>
      </c>
    </row>
    <row r="4" spans="1:19" ht="18.75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0" t="s">
        <v>3</v>
      </c>
      <c r="M4" s="441"/>
      <c r="N4" s="441"/>
      <c r="O4" s="441"/>
      <c r="P4" s="441"/>
      <c r="Q4" s="442"/>
      <c r="R4" s="10"/>
      <c r="S4" s="489"/>
    </row>
    <row r="5" spans="1:19" ht="12.75">
      <c r="A5" s="90"/>
      <c r="B5" s="91" t="s">
        <v>95</v>
      </c>
      <c r="C5" s="92" t="s">
        <v>5</v>
      </c>
      <c r="D5" s="446" t="s">
        <v>6</v>
      </c>
      <c r="E5" s="491"/>
      <c r="F5" s="491"/>
      <c r="G5" s="491"/>
      <c r="H5" s="491"/>
      <c r="I5" s="491"/>
      <c r="J5" s="492"/>
      <c r="K5" s="11"/>
      <c r="L5" s="449"/>
      <c r="M5" s="491"/>
      <c r="N5" s="491"/>
      <c r="O5" s="491"/>
      <c r="P5" s="491"/>
      <c r="Q5" s="492"/>
      <c r="R5" s="11"/>
      <c r="S5" s="48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93">
        <v>610</v>
      </c>
      <c r="G6" s="423">
        <v>620</v>
      </c>
      <c r="H6" s="423">
        <v>630</v>
      </c>
      <c r="I6" s="423">
        <v>640</v>
      </c>
      <c r="J6" s="418" t="s">
        <v>10</v>
      </c>
      <c r="K6" s="12"/>
      <c r="L6" s="420">
        <v>711</v>
      </c>
      <c r="M6" s="423">
        <v>713</v>
      </c>
      <c r="N6" s="423">
        <v>714</v>
      </c>
      <c r="O6" s="423">
        <v>716</v>
      </c>
      <c r="P6" s="423">
        <v>717</v>
      </c>
      <c r="Q6" s="418" t="s">
        <v>10</v>
      </c>
      <c r="R6" s="12"/>
      <c r="S6" s="489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90"/>
    </row>
    <row r="8" spans="1:19" ht="15.75" thickTop="1">
      <c r="A8" s="105">
        <v>1</v>
      </c>
      <c r="B8" s="118" t="s">
        <v>300</v>
      </c>
      <c r="C8" s="119"/>
      <c r="D8" s="120"/>
      <c r="E8" s="120"/>
      <c r="F8" s="110">
        <v>140</v>
      </c>
      <c r="G8" s="110">
        <v>48</v>
      </c>
      <c r="H8" s="110">
        <v>3582</v>
      </c>
      <c r="I8" s="110"/>
      <c r="J8" s="110">
        <v>3770</v>
      </c>
      <c r="K8" s="121"/>
      <c r="L8" s="109"/>
      <c r="M8" s="110">
        <v>130</v>
      </c>
      <c r="N8" s="110"/>
      <c r="O8" s="110">
        <v>641</v>
      </c>
      <c r="P8" s="110"/>
      <c r="Q8" s="110">
        <v>771</v>
      </c>
      <c r="R8" s="13"/>
      <c r="S8" s="160">
        <v>4541</v>
      </c>
    </row>
    <row r="9" spans="1:19" ht="12.75">
      <c r="A9" s="14">
        <f>A8+1</f>
        <v>2</v>
      </c>
      <c r="B9" s="337" t="s">
        <v>301</v>
      </c>
      <c r="C9" s="151" t="s">
        <v>304</v>
      </c>
      <c r="D9" s="152"/>
      <c r="E9" s="151" t="s">
        <v>305</v>
      </c>
      <c r="F9" s="334" t="s">
        <v>128</v>
      </c>
      <c r="G9" s="334"/>
      <c r="H9" s="334">
        <v>110</v>
      </c>
      <c r="I9" s="153"/>
      <c r="J9" s="153">
        <v>110</v>
      </c>
      <c r="K9" s="144"/>
      <c r="L9" s="79"/>
      <c r="M9" s="153"/>
      <c r="N9" s="153"/>
      <c r="O9" s="153"/>
      <c r="P9" s="153"/>
      <c r="Q9" s="154"/>
      <c r="R9" s="15"/>
      <c r="S9" s="154">
        <v>110</v>
      </c>
    </row>
    <row r="10" spans="1:19" ht="12.75">
      <c r="A10" s="14">
        <v>3</v>
      </c>
      <c r="B10" s="215" t="s">
        <v>219</v>
      </c>
      <c r="C10" s="151" t="s">
        <v>304</v>
      </c>
      <c r="D10" s="216"/>
      <c r="E10" s="216" t="s">
        <v>329</v>
      </c>
      <c r="F10" s="334"/>
      <c r="G10" s="334"/>
      <c r="H10" s="334">
        <v>30</v>
      </c>
      <c r="I10" s="153"/>
      <c r="J10" s="153">
        <v>30</v>
      </c>
      <c r="K10" s="144"/>
      <c r="L10" s="79"/>
      <c r="M10" s="334">
        <v>130</v>
      </c>
      <c r="N10" s="153"/>
      <c r="O10" s="153"/>
      <c r="P10" s="153"/>
      <c r="Q10" s="154">
        <v>130</v>
      </c>
      <c r="R10" s="15"/>
      <c r="S10" s="154">
        <v>160</v>
      </c>
    </row>
    <row r="11" spans="1:19" ht="12.75">
      <c r="A11" s="14">
        <v>4</v>
      </c>
      <c r="B11" s="215" t="s">
        <v>302</v>
      </c>
      <c r="C11" s="151" t="s">
        <v>304</v>
      </c>
      <c r="D11" s="216"/>
      <c r="E11" s="216" t="s">
        <v>306</v>
      </c>
      <c r="F11" s="334">
        <v>140</v>
      </c>
      <c r="G11" s="334">
        <v>48</v>
      </c>
      <c r="H11" s="334">
        <v>40</v>
      </c>
      <c r="I11" s="153"/>
      <c r="J11" s="153">
        <v>228</v>
      </c>
      <c r="K11" s="144"/>
      <c r="L11" s="79"/>
      <c r="M11" s="153"/>
      <c r="N11" s="153"/>
      <c r="O11" s="153"/>
      <c r="P11" s="153"/>
      <c r="Q11" s="154"/>
      <c r="R11" s="15"/>
      <c r="S11" s="154">
        <v>228</v>
      </c>
    </row>
    <row r="12" spans="1:19" ht="13.5" thickBot="1">
      <c r="A12" s="265">
        <v>5</v>
      </c>
      <c r="B12" s="331" t="s">
        <v>303</v>
      </c>
      <c r="C12" s="336" t="s">
        <v>304</v>
      </c>
      <c r="D12" s="333"/>
      <c r="E12" s="333" t="s">
        <v>307</v>
      </c>
      <c r="F12" s="326"/>
      <c r="G12" s="326"/>
      <c r="H12" s="326"/>
      <c r="I12" s="326"/>
      <c r="J12" s="326"/>
      <c r="K12" s="327"/>
      <c r="L12" s="328"/>
      <c r="M12" s="326"/>
      <c r="N12" s="326"/>
      <c r="O12" s="335">
        <v>641</v>
      </c>
      <c r="P12" s="326"/>
      <c r="Q12" s="329">
        <v>641</v>
      </c>
      <c r="R12" s="330"/>
      <c r="S12" s="329">
        <v>641</v>
      </c>
    </row>
    <row r="13" spans="1:19" ht="13.5" thickBot="1">
      <c r="A13" s="265">
        <v>6</v>
      </c>
      <c r="B13" s="361" t="s">
        <v>347</v>
      </c>
      <c r="C13" s="336" t="s">
        <v>304</v>
      </c>
      <c r="D13" s="333"/>
      <c r="E13" s="333" t="s">
        <v>348</v>
      </c>
      <c r="F13" s="326"/>
      <c r="G13" s="326" t="s">
        <v>128</v>
      </c>
      <c r="H13" s="335">
        <v>3402</v>
      </c>
      <c r="I13" s="326" t="s">
        <v>128</v>
      </c>
      <c r="J13" s="326">
        <v>3402</v>
      </c>
      <c r="K13" s="327" t="e">
        <f>#REF!/30.126*1000</f>
        <v>#REF!</v>
      </c>
      <c r="L13" s="328" t="e">
        <f>#REF!/30.126*1000</f>
        <v>#REF!</v>
      </c>
      <c r="M13" s="326" t="s">
        <v>128</v>
      </c>
      <c r="N13" s="326" t="s">
        <v>128</v>
      </c>
      <c r="O13" s="335" t="s">
        <v>128</v>
      </c>
      <c r="P13" s="326" t="s">
        <v>128</v>
      </c>
      <c r="Q13" s="329" t="s">
        <v>128</v>
      </c>
      <c r="R13" s="330" t="e">
        <f>#REF!/30.126*1000</f>
        <v>#REF!</v>
      </c>
      <c r="S13" s="329">
        <v>3402</v>
      </c>
    </row>
    <row r="14" spans="1:19" ht="13.5" thickBot="1">
      <c r="A14" s="161"/>
      <c r="B14" s="221"/>
      <c r="C14" s="257"/>
      <c r="D14" s="309"/>
      <c r="E14" s="30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3.5" thickBot="1">
      <c r="A15" s="429" t="s">
        <v>339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1"/>
      <c r="L15" s="8"/>
      <c r="M15" s="103"/>
      <c r="N15" s="103"/>
      <c r="O15" s="103"/>
      <c r="P15" s="103"/>
      <c r="Q15" s="104"/>
      <c r="R15" s="324"/>
      <c r="S15" s="454" t="s">
        <v>119</v>
      </c>
    </row>
    <row r="16" spans="1:19" ht="18.75">
      <c r="A16" s="85"/>
      <c r="B16" s="86"/>
      <c r="C16" s="87"/>
      <c r="D16" s="88"/>
      <c r="E16" s="89"/>
      <c r="F16" s="440" t="s">
        <v>2</v>
      </c>
      <c r="G16" s="441"/>
      <c r="H16" s="441"/>
      <c r="I16" s="441"/>
      <c r="J16" s="442"/>
      <c r="K16" s="10"/>
      <c r="L16" s="443" t="s">
        <v>3</v>
      </c>
      <c r="M16" s="444"/>
      <c r="N16" s="444"/>
      <c r="O16" s="444"/>
      <c r="P16" s="444"/>
      <c r="Q16" s="445"/>
      <c r="R16" s="10"/>
      <c r="S16" s="455"/>
    </row>
    <row r="17" spans="1:19" ht="12.75">
      <c r="A17" s="90"/>
      <c r="B17" s="91" t="s">
        <v>95</v>
      </c>
      <c r="C17" s="92" t="s">
        <v>5</v>
      </c>
      <c r="D17" s="446" t="s">
        <v>6</v>
      </c>
      <c r="E17" s="447"/>
      <c r="F17" s="447"/>
      <c r="G17" s="447"/>
      <c r="H17" s="447"/>
      <c r="I17" s="447"/>
      <c r="J17" s="448"/>
      <c r="K17" s="11"/>
      <c r="L17" s="449"/>
      <c r="M17" s="450"/>
      <c r="N17" s="450"/>
      <c r="O17" s="450"/>
      <c r="P17" s="450"/>
      <c r="Q17" s="451"/>
      <c r="R17" s="11"/>
      <c r="S17" s="455"/>
    </row>
    <row r="18" spans="1:19" ht="12.75">
      <c r="A18" s="93"/>
      <c r="B18" s="94" t="s">
        <v>97</v>
      </c>
      <c r="C18" s="95" t="s">
        <v>8</v>
      </c>
      <c r="D18" s="96"/>
      <c r="E18" s="97" t="s">
        <v>9</v>
      </c>
      <c r="F18" s="452">
        <v>610</v>
      </c>
      <c r="G18" s="425">
        <v>620</v>
      </c>
      <c r="H18" s="425">
        <v>630</v>
      </c>
      <c r="I18" s="425">
        <v>640</v>
      </c>
      <c r="J18" s="418" t="s">
        <v>10</v>
      </c>
      <c r="K18" s="12"/>
      <c r="L18" s="420">
        <v>711</v>
      </c>
      <c r="M18" s="425">
        <v>713</v>
      </c>
      <c r="N18" s="425">
        <v>714</v>
      </c>
      <c r="O18" s="425">
        <v>716</v>
      </c>
      <c r="P18" s="423">
        <v>717</v>
      </c>
      <c r="Q18" s="418" t="s">
        <v>10</v>
      </c>
      <c r="R18" s="12"/>
      <c r="S18" s="455"/>
    </row>
    <row r="19" spans="1:19" ht="13.5" thickBot="1">
      <c r="A19" s="98"/>
      <c r="B19" s="99" t="s">
        <v>96</v>
      </c>
      <c r="C19" s="100"/>
      <c r="D19" s="101"/>
      <c r="E19" s="102"/>
      <c r="F19" s="453"/>
      <c r="G19" s="426"/>
      <c r="H19" s="426"/>
      <c r="I19" s="426"/>
      <c r="J19" s="419"/>
      <c r="K19" s="12"/>
      <c r="L19" s="421"/>
      <c r="M19" s="426"/>
      <c r="N19" s="426"/>
      <c r="O19" s="426"/>
      <c r="P19" s="426"/>
      <c r="Q19" s="419"/>
      <c r="R19" s="12"/>
      <c r="S19" s="456"/>
    </row>
    <row r="20" spans="1:19" ht="15.75" thickTop="1">
      <c r="A20" s="105">
        <v>1</v>
      </c>
      <c r="B20" s="118" t="s">
        <v>300</v>
      </c>
      <c r="C20" s="119"/>
      <c r="D20" s="120"/>
      <c r="E20" s="120"/>
      <c r="F20" s="334">
        <v>4652</v>
      </c>
      <c r="G20" s="334">
        <v>1594</v>
      </c>
      <c r="H20" s="110">
        <v>118896</v>
      </c>
      <c r="I20" s="110">
        <f>I8/30.126*1000</f>
        <v>0</v>
      </c>
      <c r="J20" s="110">
        <v>125142</v>
      </c>
      <c r="K20" s="121">
        <f aca="true" t="shared" si="0" ref="K20:L25">K8/30.126*1000</f>
        <v>0</v>
      </c>
      <c r="L20" s="109">
        <f t="shared" si="0"/>
        <v>0</v>
      </c>
      <c r="M20" s="110">
        <v>4315</v>
      </c>
      <c r="N20" s="110">
        <f>N8/30.126*1000</f>
        <v>0</v>
      </c>
      <c r="O20" s="110">
        <v>21298</v>
      </c>
      <c r="P20" s="110">
        <f>P8/30.126*1000</f>
        <v>0</v>
      </c>
      <c r="Q20" s="110">
        <v>25613</v>
      </c>
      <c r="R20" s="13">
        <f>R8/30.126*1000</f>
        <v>0</v>
      </c>
      <c r="S20" s="160">
        <v>150755</v>
      </c>
    </row>
    <row r="21" spans="1:19" ht="12.75">
      <c r="A21" s="14">
        <f>A20+1</f>
        <v>2</v>
      </c>
      <c r="B21" s="337" t="s">
        <v>301</v>
      </c>
      <c r="C21" s="151" t="s">
        <v>304</v>
      </c>
      <c r="D21" s="152"/>
      <c r="E21" s="151" t="s">
        <v>305</v>
      </c>
      <c r="F21" s="334" t="s">
        <v>128</v>
      </c>
      <c r="G21" s="334">
        <f>G9/30.126*1000</f>
        <v>0</v>
      </c>
      <c r="H21" s="334">
        <f>H9/30.126*1000</f>
        <v>3651.3310761468497</v>
      </c>
      <c r="I21" s="153">
        <f>I9/30.126*1000</f>
        <v>0</v>
      </c>
      <c r="J21" s="153">
        <f>J9/30.126*1000</f>
        <v>3651.3310761468497</v>
      </c>
      <c r="K21" s="144">
        <f t="shared" si="0"/>
        <v>0</v>
      </c>
      <c r="L21" s="79">
        <f t="shared" si="0"/>
        <v>0</v>
      </c>
      <c r="M21" s="153">
        <f>M9/30.126*1000</f>
        <v>0</v>
      </c>
      <c r="N21" s="153">
        <f>N9/30.126*1000</f>
        <v>0</v>
      </c>
      <c r="O21" s="153">
        <f>O9/30.126*1000</f>
        <v>0</v>
      </c>
      <c r="P21" s="153">
        <f>P9/30.126*1000</f>
        <v>0</v>
      </c>
      <c r="Q21" s="154">
        <f>Q9/30.126*1000</f>
        <v>0</v>
      </c>
      <c r="R21" s="15">
        <f>R9/30.126*1000</f>
        <v>0</v>
      </c>
      <c r="S21" s="154">
        <f>S9/30.126*1000</f>
        <v>3651.3310761468497</v>
      </c>
    </row>
    <row r="22" spans="1:19" ht="12.75">
      <c r="A22" s="14">
        <v>3</v>
      </c>
      <c r="B22" s="215" t="s">
        <v>219</v>
      </c>
      <c r="C22" s="151" t="s">
        <v>304</v>
      </c>
      <c r="D22" s="216"/>
      <c r="E22" s="216" t="s">
        <v>330</v>
      </c>
      <c r="F22" s="334"/>
      <c r="G22" s="334">
        <f>G10/30.126*1000</f>
        <v>0</v>
      </c>
      <c r="H22" s="334">
        <f>H10/30.126*1000</f>
        <v>995.8175662218681</v>
      </c>
      <c r="I22" s="153">
        <f>I10/30.126*1000</f>
        <v>0</v>
      </c>
      <c r="J22" s="153">
        <f>J10/30.126*1000</f>
        <v>995.8175662218681</v>
      </c>
      <c r="K22" s="144">
        <f t="shared" si="0"/>
        <v>0</v>
      </c>
      <c r="L22" s="79">
        <f t="shared" si="0"/>
        <v>0</v>
      </c>
      <c r="M22" s="153">
        <v>4315</v>
      </c>
      <c r="N22" s="153">
        <f>N10/30.126*1000</f>
        <v>0</v>
      </c>
      <c r="O22" s="153">
        <f>O10/30.126*1000</f>
        <v>0</v>
      </c>
      <c r="P22" s="153">
        <f>P10/30.126*1000</f>
        <v>0</v>
      </c>
      <c r="Q22" s="154">
        <v>4315</v>
      </c>
      <c r="R22" s="15">
        <f>R10/30.126*1000</f>
        <v>0</v>
      </c>
      <c r="S22" s="154">
        <v>5311</v>
      </c>
    </row>
    <row r="23" spans="1:19" ht="12.75">
      <c r="A23" s="14">
        <v>4</v>
      </c>
      <c r="B23" s="215" t="s">
        <v>302</v>
      </c>
      <c r="C23" s="151" t="s">
        <v>304</v>
      </c>
      <c r="D23" s="216"/>
      <c r="E23" s="216" t="s">
        <v>306</v>
      </c>
      <c r="F23" s="334">
        <v>4652</v>
      </c>
      <c r="G23" s="334">
        <v>1594</v>
      </c>
      <c r="H23" s="334">
        <f>H11/30.126*1000</f>
        <v>1327.756754962491</v>
      </c>
      <c r="I23" s="153">
        <f>I11/30.126*1000</f>
        <v>0</v>
      </c>
      <c r="J23" s="153">
        <v>7574</v>
      </c>
      <c r="K23" s="144">
        <f t="shared" si="0"/>
        <v>0</v>
      </c>
      <c r="L23" s="79">
        <f t="shared" si="0"/>
        <v>0</v>
      </c>
      <c r="M23" s="153">
        <f>M11/30.126*1000</f>
        <v>0</v>
      </c>
      <c r="N23" s="153">
        <f>N11/30.126*1000</f>
        <v>0</v>
      </c>
      <c r="O23" s="153">
        <f>O11/30.126*1000</f>
        <v>0</v>
      </c>
      <c r="P23" s="153">
        <f>P11/30.126*1000</f>
        <v>0</v>
      </c>
      <c r="Q23" s="154">
        <f>Q11/30.126*1000</f>
        <v>0</v>
      </c>
      <c r="R23" s="15">
        <v>8</v>
      </c>
      <c r="S23" s="154">
        <v>7574</v>
      </c>
    </row>
    <row r="24" spans="1:19" ht="13.5" thickBot="1">
      <c r="A24" s="265">
        <v>5</v>
      </c>
      <c r="B24" s="331" t="s">
        <v>303</v>
      </c>
      <c r="C24" s="336" t="s">
        <v>304</v>
      </c>
      <c r="D24" s="333"/>
      <c r="E24" s="333" t="s">
        <v>307</v>
      </c>
      <c r="F24" s="326"/>
      <c r="G24" s="326">
        <f>G12/30.126*1000</f>
        <v>0</v>
      </c>
      <c r="H24" s="326">
        <f>H12/30.126*1000</f>
        <v>0</v>
      </c>
      <c r="I24" s="326">
        <f>I12/30.126*1000</f>
        <v>0</v>
      </c>
      <c r="J24" s="326">
        <f>J12/30.126*1000</f>
        <v>0</v>
      </c>
      <c r="K24" s="327">
        <f t="shared" si="0"/>
        <v>0</v>
      </c>
      <c r="L24" s="328">
        <f t="shared" si="0"/>
        <v>0</v>
      </c>
      <c r="M24" s="326">
        <f>M12/30.126*1000</f>
        <v>0</v>
      </c>
      <c r="N24" s="326">
        <f>N12/30.126*1000</f>
        <v>0</v>
      </c>
      <c r="O24" s="335">
        <v>21298</v>
      </c>
      <c r="P24" s="326">
        <f>P12/30.126*1000</f>
        <v>0</v>
      </c>
      <c r="Q24" s="329">
        <v>21298</v>
      </c>
      <c r="R24" s="330">
        <f>R12/30.126*1000</f>
        <v>0</v>
      </c>
      <c r="S24" s="329">
        <v>21298</v>
      </c>
    </row>
    <row r="25" spans="1:19" ht="15" customHeight="1" thickBot="1">
      <c r="A25" s="265">
        <v>6</v>
      </c>
      <c r="B25" s="361" t="s">
        <v>347</v>
      </c>
      <c r="C25" s="336" t="s">
        <v>304</v>
      </c>
      <c r="D25" s="333"/>
      <c r="E25" s="333" t="s">
        <v>348</v>
      </c>
      <c r="F25" s="326"/>
      <c r="G25" s="326" t="s">
        <v>128</v>
      </c>
      <c r="H25" s="335">
        <v>112921</v>
      </c>
      <c r="I25" s="326" t="s">
        <v>128</v>
      </c>
      <c r="J25" s="326">
        <v>112921</v>
      </c>
      <c r="K25" s="327" t="e">
        <f t="shared" si="0"/>
        <v>#REF!</v>
      </c>
      <c r="L25" s="328" t="e">
        <f t="shared" si="0"/>
        <v>#REF!</v>
      </c>
      <c r="M25" s="326" t="s">
        <v>350</v>
      </c>
      <c r="N25" s="326" t="s">
        <v>128</v>
      </c>
      <c r="O25" s="335" t="s">
        <v>128</v>
      </c>
      <c r="P25" s="326" t="s">
        <v>128</v>
      </c>
      <c r="Q25" s="329" t="s">
        <v>128</v>
      </c>
      <c r="R25" s="330" t="e">
        <f>R13/30.126*1000</f>
        <v>#REF!</v>
      </c>
      <c r="S25" s="329">
        <v>112921</v>
      </c>
    </row>
    <row r="26" ht="13.5" thickBot="1"/>
    <row r="27" spans="1:19" ht="13.5" customHeight="1" thickBot="1">
      <c r="A27" s="429" t="s">
        <v>353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8"/>
      <c r="M27" s="103"/>
      <c r="N27" s="103"/>
      <c r="O27" s="103"/>
      <c r="P27" s="103"/>
      <c r="Q27" s="104"/>
      <c r="R27" s="324"/>
      <c r="S27" s="432" t="s">
        <v>360</v>
      </c>
    </row>
    <row r="28" spans="1:19" ht="18.75">
      <c r="A28" s="85"/>
      <c r="B28" s="86"/>
      <c r="C28" s="87"/>
      <c r="D28" s="88"/>
      <c r="E28" s="89"/>
      <c r="F28" s="440" t="s">
        <v>2</v>
      </c>
      <c r="G28" s="441"/>
      <c r="H28" s="441"/>
      <c r="I28" s="441"/>
      <c r="J28" s="442"/>
      <c r="K28" s="10"/>
      <c r="L28" s="443" t="s">
        <v>3</v>
      </c>
      <c r="M28" s="444"/>
      <c r="N28" s="444"/>
      <c r="O28" s="444"/>
      <c r="P28" s="444"/>
      <c r="Q28" s="445"/>
      <c r="R28" s="10"/>
      <c r="S28" s="433"/>
    </row>
    <row r="29" spans="1:19" ht="12.75">
      <c r="A29" s="90"/>
      <c r="B29" s="91" t="s">
        <v>95</v>
      </c>
      <c r="C29" s="92" t="s">
        <v>5</v>
      </c>
      <c r="D29" s="446" t="s">
        <v>6</v>
      </c>
      <c r="E29" s="447"/>
      <c r="F29" s="447"/>
      <c r="G29" s="447"/>
      <c r="H29" s="447"/>
      <c r="I29" s="447"/>
      <c r="J29" s="448"/>
      <c r="K29" s="11"/>
      <c r="L29" s="449"/>
      <c r="M29" s="450"/>
      <c r="N29" s="450"/>
      <c r="O29" s="450"/>
      <c r="P29" s="450"/>
      <c r="Q29" s="451"/>
      <c r="R29" s="11"/>
      <c r="S29" s="433"/>
    </row>
    <row r="30" spans="1:19" ht="12.75">
      <c r="A30" s="93"/>
      <c r="B30" s="94" t="s">
        <v>97</v>
      </c>
      <c r="C30" s="95" t="s">
        <v>8</v>
      </c>
      <c r="D30" s="96"/>
      <c r="E30" s="97" t="s">
        <v>9</v>
      </c>
      <c r="F30" s="452">
        <v>610</v>
      </c>
      <c r="G30" s="425">
        <v>620</v>
      </c>
      <c r="H30" s="425">
        <v>630</v>
      </c>
      <c r="I30" s="425">
        <v>640</v>
      </c>
      <c r="J30" s="418" t="s">
        <v>10</v>
      </c>
      <c r="K30" s="12"/>
      <c r="L30" s="420">
        <v>711</v>
      </c>
      <c r="M30" s="425">
        <v>713</v>
      </c>
      <c r="N30" s="425">
        <v>714</v>
      </c>
      <c r="O30" s="425">
        <v>716</v>
      </c>
      <c r="P30" s="423">
        <v>717</v>
      </c>
      <c r="Q30" s="418" t="s">
        <v>10</v>
      </c>
      <c r="R30" s="12"/>
      <c r="S30" s="433"/>
    </row>
    <row r="31" spans="1:19" ht="13.5" thickBot="1">
      <c r="A31" s="98"/>
      <c r="B31" s="99" t="s">
        <v>96</v>
      </c>
      <c r="C31" s="100"/>
      <c r="D31" s="101"/>
      <c r="E31" s="102"/>
      <c r="F31" s="453"/>
      <c r="G31" s="426"/>
      <c r="H31" s="426"/>
      <c r="I31" s="426"/>
      <c r="J31" s="419"/>
      <c r="K31" s="12"/>
      <c r="L31" s="421"/>
      <c r="M31" s="426"/>
      <c r="N31" s="426"/>
      <c r="O31" s="426"/>
      <c r="P31" s="426"/>
      <c r="Q31" s="419"/>
      <c r="R31" s="12"/>
      <c r="S31" s="433"/>
    </row>
    <row r="32" spans="1:19" ht="15.75" thickTop="1">
      <c r="A32" s="105">
        <v>1</v>
      </c>
      <c r="B32" s="118" t="s">
        <v>300</v>
      </c>
      <c r="C32" s="119"/>
      <c r="D32" s="120"/>
      <c r="E32" s="120"/>
      <c r="F32" s="334">
        <v>4748</v>
      </c>
      <c r="G32" s="334">
        <v>1659</v>
      </c>
      <c r="H32" s="110">
        <v>7775</v>
      </c>
      <c r="I32" s="110"/>
      <c r="J32" s="110">
        <v>14182</v>
      </c>
      <c r="K32" s="121"/>
      <c r="L32" s="109"/>
      <c r="M32" s="110">
        <v>4315</v>
      </c>
      <c r="N32" s="110"/>
      <c r="O32" s="110">
        <v>19660</v>
      </c>
      <c r="P32" s="110"/>
      <c r="Q32" s="110">
        <v>23975</v>
      </c>
      <c r="R32" s="13"/>
      <c r="S32" s="160">
        <v>38157</v>
      </c>
    </row>
    <row r="33" spans="1:19" ht="12.75">
      <c r="A33" s="14">
        <f>A32+1</f>
        <v>2</v>
      </c>
      <c r="B33" s="337" t="s">
        <v>301</v>
      </c>
      <c r="C33" s="151" t="s">
        <v>304</v>
      </c>
      <c r="D33" s="152"/>
      <c r="E33" s="151" t="s">
        <v>305</v>
      </c>
      <c r="F33" s="334"/>
      <c r="G33" s="334"/>
      <c r="H33" s="334">
        <v>3266</v>
      </c>
      <c r="I33" s="153"/>
      <c r="J33" s="153">
        <v>3266</v>
      </c>
      <c r="K33" s="144"/>
      <c r="L33" s="79"/>
      <c r="M33" s="153"/>
      <c r="N33" s="153"/>
      <c r="O33" s="153"/>
      <c r="P33" s="153"/>
      <c r="Q33" s="154"/>
      <c r="R33" s="15"/>
      <c r="S33" s="154">
        <v>3266</v>
      </c>
    </row>
    <row r="34" spans="1:19" ht="12.75">
      <c r="A34" s="14">
        <v>3</v>
      </c>
      <c r="B34" s="215" t="s">
        <v>219</v>
      </c>
      <c r="C34" s="151" t="s">
        <v>304</v>
      </c>
      <c r="D34" s="216"/>
      <c r="E34" s="216" t="s">
        <v>330</v>
      </c>
      <c r="F34" s="334"/>
      <c r="G34" s="334"/>
      <c r="H34" s="334">
        <v>686</v>
      </c>
      <c r="I34" s="153"/>
      <c r="J34" s="153">
        <v>686</v>
      </c>
      <c r="K34" s="144"/>
      <c r="L34" s="79"/>
      <c r="M34" s="153">
        <v>4315</v>
      </c>
      <c r="N34" s="153"/>
      <c r="O34" s="153"/>
      <c r="P34" s="153"/>
      <c r="Q34" s="154">
        <v>4315</v>
      </c>
      <c r="R34" s="15"/>
      <c r="S34" s="154">
        <v>5687</v>
      </c>
    </row>
    <row r="35" spans="1:19" ht="12.75">
      <c r="A35" s="14">
        <v>4</v>
      </c>
      <c r="B35" s="215" t="s">
        <v>302</v>
      </c>
      <c r="C35" s="151" t="s">
        <v>304</v>
      </c>
      <c r="D35" s="216"/>
      <c r="E35" s="216" t="s">
        <v>306</v>
      </c>
      <c r="F35" s="334">
        <v>4748</v>
      </c>
      <c r="G35" s="334">
        <v>1659</v>
      </c>
      <c r="H35" s="334">
        <v>1226</v>
      </c>
      <c r="I35" s="153"/>
      <c r="J35" s="153">
        <v>7633</v>
      </c>
      <c r="K35" s="144"/>
      <c r="L35" s="79"/>
      <c r="M35" s="153"/>
      <c r="N35" s="153"/>
      <c r="O35" s="153"/>
      <c r="P35" s="153"/>
      <c r="Q35" s="154"/>
      <c r="R35" s="15"/>
      <c r="S35" s="154">
        <v>7633</v>
      </c>
    </row>
    <row r="36" spans="1:19" ht="13.5" thickBot="1">
      <c r="A36" s="265">
        <v>5</v>
      </c>
      <c r="B36" s="331" t="s">
        <v>303</v>
      </c>
      <c r="C36" s="336" t="s">
        <v>304</v>
      </c>
      <c r="D36" s="333"/>
      <c r="E36" s="333" t="s">
        <v>307</v>
      </c>
      <c r="F36" s="326"/>
      <c r="G36" s="326"/>
      <c r="H36" s="326" t="s">
        <v>128</v>
      </c>
      <c r="I36" s="326"/>
      <c r="J36" s="326"/>
      <c r="K36" s="327"/>
      <c r="L36" s="328"/>
      <c r="M36" s="326"/>
      <c r="N36" s="326"/>
      <c r="O36" s="335">
        <v>19660</v>
      </c>
      <c r="P36" s="326"/>
      <c r="Q36" s="329">
        <v>19660</v>
      </c>
      <c r="R36" s="330"/>
      <c r="S36" s="329">
        <v>19660</v>
      </c>
    </row>
    <row r="37" spans="1:19" ht="15" customHeight="1" thickBot="1">
      <c r="A37" s="265">
        <v>6</v>
      </c>
      <c r="B37" s="361" t="s">
        <v>347</v>
      </c>
      <c r="C37" s="336" t="s">
        <v>304</v>
      </c>
      <c r="D37" s="333"/>
      <c r="E37" s="333" t="s">
        <v>348</v>
      </c>
      <c r="F37" s="326"/>
      <c r="G37" s="326"/>
      <c r="H37" s="335">
        <v>2597</v>
      </c>
      <c r="I37" s="326"/>
      <c r="J37" s="326">
        <v>2597</v>
      </c>
      <c r="K37" s="327"/>
      <c r="L37" s="328"/>
      <c r="M37" s="326"/>
      <c r="N37" s="326"/>
      <c r="O37" s="335"/>
      <c r="P37" s="326"/>
      <c r="Q37" s="329"/>
      <c r="R37" s="330"/>
      <c r="S37" s="329">
        <v>2597</v>
      </c>
    </row>
  </sheetData>
  <mergeCells count="51">
    <mergeCell ref="O30:O31"/>
    <mergeCell ref="P30:P31"/>
    <mergeCell ref="Q30:Q31"/>
    <mergeCell ref="J30:J31"/>
    <mergeCell ref="L30:L31"/>
    <mergeCell ref="M30:M31"/>
    <mergeCell ref="N30:N31"/>
    <mergeCell ref="A27:K27"/>
    <mergeCell ref="S27:S31"/>
    <mergeCell ref="F28:J28"/>
    <mergeCell ref="L28:Q28"/>
    <mergeCell ref="D29:J29"/>
    <mergeCell ref="L29:Q29"/>
    <mergeCell ref="F30:F31"/>
    <mergeCell ref="G30:G31"/>
    <mergeCell ref="H30:H31"/>
    <mergeCell ref="I30:I31"/>
    <mergeCell ref="O18:O19"/>
    <mergeCell ref="P18:P19"/>
    <mergeCell ref="Q18:Q19"/>
    <mergeCell ref="J18:J19"/>
    <mergeCell ref="L18:L19"/>
    <mergeCell ref="M18:M19"/>
    <mergeCell ref="N18:N19"/>
    <mergeCell ref="A15:K15"/>
    <mergeCell ref="S15:S19"/>
    <mergeCell ref="F16:J16"/>
    <mergeCell ref="L16:Q16"/>
    <mergeCell ref="D17:J17"/>
    <mergeCell ref="L17:Q17"/>
    <mergeCell ref="F18:F19"/>
    <mergeCell ref="G18:G19"/>
    <mergeCell ref="H18:H19"/>
    <mergeCell ref="I18:I19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0.64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showZeros="0" zoomScale="110" zoomScaleNormal="110" workbookViewId="0" topLeftCell="A1">
      <selection activeCell="A36" sqref="A36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57"/>
      <c r="D1" s="258"/>
      <c r="E1" s="170"/>
      <c r="F1" s="25"/>
      <c r="G1" s="25"/>
      <c r="H1" s="171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272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429" t="s">
        <v>335</v>
      </c>
      <c r="B3" s="430"/>
      <c r="C3" s="430"/>
      <c r="D3" s="430"/>
      <c r="E3" s="430"/>
      <c r="F3" s="430"/>
      <c r="G3" s="430"/>
      <c r="H3" s="430"/>
      <c r="I3" s="430"/>
      <c r="J3" s="430"/>
      <c r="K3" s="431"/>
      <c r="L3" s="8"/>
      <c r="M3" s="103"/>
      <c r="N3" s="103"/>
      <c r="O3" s="103"/>
      <c r="P3" s="103"/>
      <c r="Q3" s="104"/>
      <c r="R3" s="9"/>
      <c r="S3" s="454" t="s">
        <v>119</v>
      </c>
    </row>
    <row r="4" spans="1:19" ht="18.75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3" t="s">
        <v>3</v>
      </c>
      <c r="M4" s="444"/>
      <c r="N4" s="444"/>
      <c r="O4" s="444"/>
      <c r="P4" s="444"/>
      <c r="Q4" s="445"/>
      <c r="R4" s="10"/>
      <c r="S4" s="455"/>
    </row>
    <row r="5" spans="1:19" ht="12.75">
      <c r="A5" s="90"/>
      <c r="B5" s="91" t="s">
        <v>95</v>
      </c>
      <c r="C5" s="92" t="s">
        <v>5</v>
      </c>
      <c r="D5" s="446" t="s">
        <v>6</v>
      </c>
      <c r="E5" s="447"/>
      <c r="F5" s="447"/>
      <c r="G5" s="447"/>
      <c r="H5" s="447"/>
      <c r="I5" s="447"/>
      <c r="J5" s="448"/>
      <c r="K5" s="11"/>
      <c r="L5" s="449"/>
      <c r="M5" s="450"/>
      <c r="N5" s="450"/>
      <c r="O5" s="450"/>
      <c r="P5" s="450"/>
      <c r="Q5" s="451"/>
      <c r="R5" s="11"/>
      <c r="S5" s="455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2">
        <v>610</v>
      </c>
      <c r="G6" s="425">
        <v>620</v>
      </c>
      <c r="H6" s="425">
        <v>630</v>
      </c>
      <c r="I6" s="425">
        <v>640</v>
      </c>
      <c r="J6" s="418" t="s">
        <v>10</v>
      </c>
      <c r="K6" s="12"/>
      <c r="L6" s="420">
        <v>711</v>
      </c>
      <c r="M6" s="425">
        <v>713</v>
      </c>
      <c r="N6" s="425">
        <v>714</v>
      </c>
      <c r="O6" s="425">
        <v>716</v>
      </c>
      <c r="P6" s="423">
        <v>717</v>
      </c>
      <c r="Q6" s="418" t="s">
        <v>10</v>
      </c>
      <c r="R6" s="12"/>
      <c r="S6" s="455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56"/>
    </row>
    <row r="8" spans="1:19" ht="15.75" thickTop="1">
      <c r="A8" s="105">
        <v>1</v>
      </c>
      <c r="B8" s="118" t="s">
        <v>308</v>
      </c>
      <c r="C8" s="119"/>
      <c r="D8" s="120"/>
      <c r="E8" s="120"/>
      <c r="F8" s="110"/>
      <c r="G8" s="110"/>
      <c r="H8" s="110">
        <v>132</v>
      </c>
      <c r="I8" s="110">
        <v>708</v>
      </c>
      <c r="J8" s="110">
        <v>840</v>
      </c>
      <c r="K8" s="121"/>
      <c r="L8" s="109"/>
      <c r="M8" s="110"/>
      <c r="N8" s="110"/>
      <c r="O8" s="110"/>
      <c r="P8" s="110"/>
      <c r="Q8" s="356"/>
      <c r="R8" s="13"/>
      <c r="S8" s="160">
        <v>840</v>
      </c>
    </row>
    <row r="9" spans="1:19" ht="12.75">
      <c r="A9" s="105">
        <v>2</v>
      </c>
      <c r="B9" s="150" t="s">
        <v>309</v>
      </c>
      <c r="C9" s="151" t="s">
        <v>313</v>
      </c>
      <c r="D9" s="152"/>
      <c r="E9" s="151" t="s">
        <v>319</v>
      </c>
      <c r="F9" s="153"/>
      <c r="G9" s="153"/>
      <c r="H9" s="153"/>
      <c r="I9" s="153">
        <v>638</v>
      </c>
      <c r="J9" s="153">
        <v>638</v>
      </c>
      <c r="K9" s="144"/>
      <c r="L9" s="79"/>
      <c r="M9" s="153"/>
      <c r="N9" s="153"/>
      <c r="O9" s="153"/>
      <c r="P9" s="153"/>
      <c r="Q9" s="154"/>
      <c r="R9" s="15"/>
      <c r="S9" s="153">
        <v>638</v>
      </c>
    </row>
    <row r="10" spans="1:19" ht="12.75">
      <c r="A10" s="14">
        <v>3</v>
      </c>
      <c r="B10" s="215" t="s">
        <v>310</v>
      </c>
      <c r="C10" s="151" t="s">
        <v>313</v>
      </c>
      <c r="D10" s="152"/>
      <c r="E10" s="151" t="s">
        <v>314</v>
      </c>
      <c r="F10" s="153"/>
      <c r="G10" s="153"/>
      <c r="H10" s="153"/>
      <c r="I10" s="153">
        <v>40</v>
      </c>
      <c r="J10" s="153">
        <v>40</v>
      </c>
      <c r="K10" s="144"/>
      <c r="L10" s="79"/>
      <c r="M10" s="153"/>
      <c r="N10" s="153"/>
      <c r="O10" s="153"/>
      <c r="P10" s="153"/>
      <c r="Q10" s="154"/>
      <c r="R10" s="15"/>
      <c r="S10" s="153">
        <v>40</v>
      </c>
    </row>
    <row r="11" spans="1:19" ht="12.75">
      <c r="A11" s="14">
        <v>4</v>
      </c>
      <c r="B11" s="215" t="s">
        <v>311</v>
      </c>
      <c r="C11" s="151" t="s">
        <v>313</v>
      </c>
      <c r="D11" s="216"/>
      <c r="E11" s="216" t="s">
        <v>315</v>
      </c>
      <c r="F11" s="153"/>
      <c r="G11" s="153"/>
      <c r="H11" s="153"/>
      <c r="I11" s="153">
        <v>30</v>
      </c>
      <c r="J11" s="153">
        <v>30</v>
      </c>
      <c r="K11" s="144"/>
      <c r="L11" s="79"/>
      <c r="M11" s="153"/>
      <c r="N11" s="153"/>
      <c r="O11" s="153"/>
      <c r="P11" s="153"/>
      <c r="Q11" s="154"/>
      <c r="R11" s="15"/>
      <c r="S11" s="153">
        <v>30</v>
      </c>
    </row>
    <row r="12" spans="1:19" ht="12.75">
      <c r="A12" s="14">
        <v>5</v>
      </c>
      <c r="B12" s="215" t="s">
        <v>312</v>
      </c>
      <c r="C12" s="387" t="s">
        <v>355</v>
      </c>
      <c r="D12" s="216"/>
      <c r="E12" s="216" t="s">
        <v>316</v>
      </c>
      <c r="F12" s="153"/>
      <c r="G12" s="153"/>
      <c r="H12" s="153">
        <v>32</v>
      </c>
      <c r="I12" s="153"/>
      <c r="J12" s="153">
        <v>32</v>
      </c>
      <c r="K12" s="144"/>
      <c r="L12" s="79"/>
      <c r="M12" s="153"/>
      <c r="N12" s="153"/>
      <c r="O12" s="153"/>
      <c r="P12" s="153"/>
      <c r="Q12" s="154"/>
      <c r="R12" s="15"/>
      <c r="S12" s="153">
        <v>32</v>
      </c>
    </row>
    <row r="13" spans="1:19" ht="13.5" thickBot="1">
      <c r="A13" s="14">
        <v>6</v>
      </c>
      <c r="B13" s="215" t="s">
        <v>320</v>
      </c>
      <c r="C13" s="387">
        <v>1116</v>
      </c>
      <c r="D13" s="216"/>
      <c r="E13" s="216" t="s">
        <v>317</v>
      </c>
      <c r="F13" s="153"/>
      <c r="G13" s="153"/>
      <c r="H13" s="153">
        <v>100</v>
      </c>
      <c r="I13" s="153"/>
      <c r="J13" s="153">
        <v>100</v>
      </c>
      <c r="K13" s="144"/>
      <c r="L13" s="79"/>
      <c r="M13" s="153"/>
      <c r="N13" s="153"/>
      <c r="O13" s="153"/>
      <c r="P13" s="153"/>
      <c r="Q13" s="154"/>
      <c r="R13" s="15"/>
      <c r="S13" s="153">
        <v>100</v>
      </c>
    </row>
    <row r="14" spans="1:19" ht="13.5" thickBot="1">
      <c r="A14" s="429" t="s">
        <v>338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1"/>
      <c r="L14" s="8"/>
      <c r="M14" s="103"/>
      <c r="N14" s="103"/>
      <c r="O14" s="103"/>
      <c r="P14" s="103"/>
      <c r="Q14" s="104"/>
      <c r="R14" s="9"/>
      <c r="S14" s="454" t="s">
        <v>119</v>
      </c>
    </row>
    <row r="15" spans="1:19" ht="18.75">
      <c r="A15" s="85"/>
      <c r="B15" s="86"/>
      <c r="C15" s="87"/>
      <c r="D15" s="88"/>
      <c r="E15" s="89"/>
      <c r="F15" s="440" t="s">
        <v>2</v>
      </c>
      <c r="G15" s="441"/>
      <c r="H15" s="441"/>
      <c r="I15" s="441"/>
      <c r="J15" s="442"/>
      <c r="K15" s="10"/>
      <c r="L15" s="443" t="s">
        <v>3</v>
      </c>
      <c r="M15" s="444"/>
      <c r="N15" s="444"/>
      <c r="O15" s="444"/>
      <c r="P15" s="444"/>
      <c r="Q15" s="445"/>
      <c r="R15" s="10"/>
      <c r="S15" s="455"/>
    </row>
    <row r="16" spans="1:19" ht="12.75">
      <c r="A16" s="90"/>
      <c r="B16" s="91" t="s">
        <v>95</v>
      </c>
      <c r="C16" s="92" t="s">
        <v>5</v>
      </c>
      <c r="D16" s="446" t="s">
        <v>6</v>
      </c>
      <c r="E16" s="447"/>
      <c r="F16" s="447"/>
      <c r="G16" s="447"/>
      <c r="H16" s="447"/>
      <c r="I16" s="447"/>
      <c r="J16" s="448"/>
      <c r="K16" s="11"/>
      <c r="L16" s="449"/>
      <c r="M16" s="450"/>
      <c r="N16" s="450"/>
      <c r="O16" s="450"/>
      <c r="P16" s="450"/>
      <c r="Q16" s="451"/>
      <c r="R16" s="11"/>
      <c r="S16" s="455"/>
    </row>
    <row r="17" spans="1:19" ht="12.75">
      <c r="A17" s="93"/>
      <c r="B17" s="94" t="s">
        <v>97</v>
      </c>
      <c r="C17" s="95" t="s">
        <v>8</v>
      </c>
      <c r="D17" s="96"/>
      <c r="E17" s="97" t="s">
        <v>9</v>
      </c>
      <c r="F17" s="452">
        <v>610</v>
      </c>
      <c r="G17" s="425">
        <v>620</v>
      </c>
      <c r="H17" s="425">
        <v>630</v>
      </c>
      <c r="I17" s="425">
        <v>640</v>
      </c>
      <c r="J17" s="418" t="s">
        <v>10</v>
      </c>
      <c r="K17" s="12"/>
      <c r="L17" s="420">
        <v>711</v>
      </c>
      <c r="M17" s="425">
        <v>713</v>
      </c>
      <c r="N17" s="425">
        <v>714</v>
      </c>
      <c r="O17" s="425">
        <v>716</v>
      </c>
      <c r="P17" s="423">
        <v>717</v>
      </c>
      <c r="Q17" s="418" t="s">
        <v>10</v>
      </c>
      <c r="R17" s="12"/>
      <c r="S17" s="455"/>
    </row>
    <row r="18" spans="1:19" ht="13.5" thickBot="1">
      <c r="A18" s="98"/>
      <c r="B18" s="99" t="s">
        <v>96</v>
      </c>
      <c r="C18" s="100"/>
      <c r="D18" s="101"/>
      <c r="E18" s="102"/>
      <c r="F18" s="453"/>
      <c r="G18" s="426"/>
      <c r="H18" s="426"/>
      <c r="I18" s="426"/>
      <c r="J18" s="419"/>
      <c r="K18" s="12"/>
      <c r="L18" s="421"/>
      <c r="M18" s="426"/>
      <c r="N18" s="426"/>
      <c r="O18" s="426"/>
      <c r="P18" s="426"/>
      <c r="Q18" s="419"/>
      <c r="R18" s="12"/>
      <c r="S18" s="456"/>
    </row>
    <row r="19" spans="1:19" ht="15.75" thickTop="1">
      <c r="A19" s="105">
        <v>1</v>
      </c>
      <c r="B19" s="118" t="s">
        <v>308</v>
      </c>
      <c r="C19" s="119"/>
      <c r="D19" s="120"/>
      <c r="E19" s="120"/>
      <c r="F19" s="110"/>
      <c r="G19" s="110"/>
      <c r="H19" s="110">
        <v>4381</v>
      </c>
      <c r="I19" s="110">
        <v>23501</v>
      </c>
      <c r="J19" s="110">
        <v>27882</v>
      </c>
      <c r="K19" s="121"/>
      <c r="L19" s="109"/>
      <c r="M19" s="110"/>
      <c r="N19" s="110"/>
      <c r="O19" s="110"/>
      <c r="P19" s="110"/>
      <c r="Q19" s="110"/>
      <c r="R19" s="13"/>
      <c r="S19" s="160">
        <v>27882</v>
      </c>
    </row>
    <row r="20" spans="1:19" ht="12.75">
      <c r="A20" s="105">
        <v>2</v>
      </c>
      <c r="B20" s="150" t="s">
        <v>309</v>
      </c>
      <c r="C20" s="151" t="s">
        <v>313</v>
      </c>
      <c r="D20" s="152"/>
      <c r="E20" s="151" t="s">
        <v>319</v>
      </c>
      <c r="F20" s="153"/>
      <c r="G20" s="153"/>
      <c r="H20" s="153"/>
      <c r="I20" s="153">
        <v>21177</v>
      </c>
      <c r="J20" s="153">
        <v>21177</v>
      </c>
      <c r="K20" s="144"/>
      <c r="L20" s="79"/>
      <c r="M20" s="153"/>
      <c r="N20" s="153"/>
      <c r="O20" s="153"/>
      <c r="P20" s="153"/>
      <c r="Q20" s="154"/>
      <c r="R20" s="15"/>
      <c r="S20" s="153">
        <v>21177</v>
      </c>
    </row>
    <row r="21" spans="1:19" ht="12.75">
      <c r="A21" s="14">
        <v>3</v>
      </c>
      <c r="B21" s="215" t="s">
        <v>310</v>
      </c>
      <c r="C21" s="151" t="s">
        <v>313</v>
      </c>
      <c r="D21" s="152"/>
      <c r="E21" s="151" t="s">
        <v>314</v>
      </c>
      <c r="F21" s="153"/>
      <c r="G21" s="153"/>
      <c r="H21" s="153"/>
      <c r="I21" s="153">
        <v>1328</v>
      </c>
      <c r="J21" s="153">
        <v>1328</v>
      </c>
      <c r="K21" s="144"/>
      <c r="L21" s="79"/>
      <c r="M21" s="153"/>
      <c r="N21" s="153"/>
      <c r="O21" s="153"/>
      <c r="P21" s="153"/>
      <c r="Q21" s="154"/>
      <c r="R21" s="15"/>
      <c r="S21" s="153">
        <v>1328</v>
      </c>
    </row>
    <row r="22" spans="1:19" ht="12.75">
      <c r="A22" s="14">
        <v>4</v>
      </c>
      <c r="B22" s="215" t="s">
        <v>311</v>
      </c>
      <c r="C22" s="151" t="s">
        <v>313</v>
      </c>
      <c r="D22" s="216"/>
      <c r="E22" s="216" t="s">
        <v>315</v>
      </c>
      <c r="F22" s="153"/>
      <c r="G22" s="153"/>
      <c r="H22" s="153"/>
      <c r="I22" s="153">
        <v>996</v>
      </c>
      <c r="J22" s="153">
        <v>996</v>
      </c>
      <c r="K22" s="144"/>
      <c r="L22" s="79"/>
      <c r="M22" s="153"/>
      <c r="N22" s="153"/>
      <c r="O22" s="153"/>
      <c r="P22" s="153"/>
      <c r="Q22" s="154"/>
      <c r="R22" s="15"/>
      <c r="S22" s="153">
        <v>996</v>
      </c>
    </row>
    <row r="23" spans="1:19" ht="12.75">
      <c r="A23" s="14">
        <v>5</v>
      </c>
      <c r="B23" s="215" t="s">
        <v>312</v>
      </c>
      <c r="C23" s="151" t="s">
        <v>355</v>
      </c>
      <c r="D23" s="216"/>
      <c r="E23" s="216" t="s">
        <v>316</v>
      </c>
      <c r="F23" s="153"/>
      <c r="G23" s="153"/>
      <c r="H23" s="153">
        <v>1062</v>
      </c>
      <c r="I23" s="153"/>
      <c r="J23" s="153">
        <v>1062</v>
      </c>
      <c r="K23" s="144"/>
      <c r="L23" s="79"/>
      <c r="M23" s="153"/>
      <c r="N23" s="153"/>
      <c r="O23" s="153"/>
      <c r="P23" s="153"/>
      <c r="Q23" s="154"/>
      <c r="R23" s="15"/>
      <c r="S23" s="153">
        <v>1062</v>
      </c>
    </row>
    <row r="24" spans="1:19" ht="13.5" thickBot="1">
      <c r="A24" s="14">
        <v>6</v>
      </c>
      <c r="B24" s="215" t="s">
        <v>320</v>
      </c>
      <c r="C24" s="387">
        <v>1116</v>
      </c>
      <c r="D24" s="216"/>
      <c r="E24" s="216" t="s">
        <v>317</v>
      </c>
      <c r="F24" s="153"/>
      <c r="G24" s="153"/>
      <c r="H24" s="153">
        <v>3319</v>
      </c>
      <c r="I24" s="153"/>
      <c r="J24" s="153">
        <v>3319</v>
      </c>
      <c r="K24" s="144"/>
      <c r="L24" s="79"/>
      <c r="M24" s="153"/>
      <c r="N24" s="153"/>
      <c r="O24" s="153"/>
      <c r="P24" s="153"/>
      <c r="Q24" s="154"/>
      <c r="R24" s="15"/>
      <c r="S24" s="153">
        <v>3319</v>
      </c>
    </row>
    <row r="25" spans="1:19" ht="13.5" customHeight="1" thickBot="1">
      <c r="A25" s="429" t="s">
        <v>353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1"/>
      <c r="L25" s="8"/>
      <c r="M25" s="103"/>
      <c r="N25" s="103"/>
      <c r="O25" s="103"/>
      <c r="P25" s="103"/>
      <c r="Q25" s="104"/>
      <c r="R25" s="9"/>
      <c r="S25" s="432" t="s">
        <v>360</v>
      </c>
    </row>
    <row r="26" spans="1:19" ht="18.75">
      <c r="A26" s="85"/>
      <c r="B26" s="86"/>
      <c r="C26" s="87"/>
      <c r="D26" s="88"/>
      <c r="E26" s="89"/>
      <c r="F26" s="440" t="s">
        <v>2</v>
      </c>
      <c r="G26" s="441"/>
      <c r="H26" s="441"/>
      <c r="I26" s="441"/>
      <c r="J26" s="442"/>
      <c r="K26" s="10"/>
      <c r="L26" s="443" t="s">
        <v>3</v>
      </c>
      <c r="M26" s="444"/>
      <c r="N26" s="444"/>
      <c r="O26" s="444"/>
      <c r="P26" s="444"/>
      <c r="Q26" s="445"/>
      <c r="R26" s="10"/>
      <c r="S26" s="433"/>
    </row>
    <row r="27" spans="1:19" ht="12.75">
      <c r="A27" s="90"/>
      <c r="B27" s="91" t="s">
        <v>95</v>
      </c>
      <c r="C27" s="92" t="s">
        <v>5</v>
      </c>
      <c r="D27" s="446" t="s">
        <v>6</v>
      </c>
      <c r="E27" s="447"/>
      <c r="F27" s="447"/>
      <c r="G27" s="447"/>
      <c r="H27" s="447"/>
      <c r="I27" s="447"/>
      <c r="J27" s="448"/>
      <c r="K27" s="11"/>
      <c r="L27" s="449"/>
      <c r="M27" s="450"/>
      <c r="N27" s="450"/>
      <c r="O27" s="450"/>
      <c r="P27" s="450"/>
      <c r="Q27" s="451"/>
      <c r="R27" s="11"/>
      <c r="S27" s="433"/>
    </row>
    <row r="28" spans="1:19" ht="12.75">
      <c r="A28" s="93"/>
      <c r="B28" s="94" t="s">
        <v>97</v>
      </c>
      <c r="C28" s="95" t="s">
        <v>8</v>
      </c>
      <c r="D28" s="96"/>
      <c r="E28" s="97" t="s">
        <v>9</v>
      </c>
      <c r="F28" s="452">
        <v>610</v>
      </c>
      <c r="G28" s="425">
        <v>620</v>
      </c>
      <c r="H28" s="425">
        <v>630</v>
      </c>
      <c r="I28" s="425">
        <v>640</v>
      </c>
      <c r="J28" s="418" t="s">
        <v>10</v>
      </c>
      <c r="K28" s="12"/>
      <c r="L28" s="420">
        <v>711</v>
      </c>
      <c r="M28" s="425">
        <v>713</v>
      </c>
      <c r="N28" s="425">
        <v>714</v>
      </c>
      <c r="O28" s="425">
        <v>716</v>
      </c>
      <c r="P28" s="423">
        <v>717</v>
      </c>
      <c r="Q28" s="418" t="s">
        <v>10</v>
      </c>
      <c r="R28" s="12"/>
      <c r="S28" s="433"/>
    </row>
    <row r="29" spans="1:19" ht="13.5" thickBot="1">
      <c r="A29" s="98"/>
      <c r="B29" s="99" t="s">
        <v>96</v>
      </c>
      <c r="C29" s="100"/>
      <c r="D29" s="101"/>
      <c r="E29" s="102"/>
      <c r="F29" s="453"/>
      <c r="G29" s="426"/>
      <c r="H29" s="426"/>
      <c r="I29" s="426"/>
      <c r="J29" s="419"/>
      <c r="K29" s="12"/>
      <c r="L29" s="421"/>
      <c r="M29" s="426"/>
      <c r="N29" s="426"/>
      <c r="O29" s="426"/>
      <c r="P29" s="426"/>
      <c r="Q29" s="419"/>
      <c r="R29" s="12"/>
      <c r="S29" s="433"/>
    </row>
    <row r="30" spans="1:19" ht="15.75" thickTop="1">
      <c r="A30" s="105">
        <v>1</v>
      </c>
      <c r="B30" s="118" t="s">
        <v>308</v>
      </c>
      <c r="C30" s="119"/>
      <c r="D30" s="120"/>
      <c r="E30" s="120"/>
      <c r="F30" s="110"/>
      <c r="G30" s="110"/>
      <c r="H30" s="110">
        <v>4063</v>
      </c>
      <c r="I30" s="110">
        <v>21852</v>
      </c>
      <c r="J30" s="110">
        <f>SUM(H30:I30)</f>
        <v>25915</v>
      </c>
      <c r="K30" s="121"/>
      <c r="L30" s="109"/>
      <c r="M30" s="110"/>
      <c r="N30" s="110"/>
      <c r="O30" s="110"/>
      <c r="P30" s="110"/>
      <c r="Q30" s="110"/>
      <c r="R30" s="13"/>
      <c r="S30" s="110">
        <v>25915</v>
      </c>
    </row>
    <row r="31" spans="1:19" ht="12.75">
      <c r="A31" s="105">
        <v>2</v>
      </c>
      <c r="B31" s="150" t="s">
        <v>309</v>
      </c>
      <c r="C31" s="151" t="s">
        <v>313</v>
      </c>
      <c r="D31" s="152"/>
      <c r="E31" s="151" t="s">
        <v>319</v>
      </c>
      <c r="F31" s="153"/>
      <c r="G31" s="153"/>
      <c r="H31" s="153" t="s">
        <v>128</v>
      </c>
      <c r="I31" s="153">
        <v>20497</v>
      </c>
      <c r="J31" s="153">
        <v>20497</v>
      </c>
      <c r="K31" s="144"/>
      <c r="L31" s="79"/>
      <c r="M31" s="153"/>
      <c r="N31" s="153"/>
      <c r="O31" s="153"/>
      <c r="P31" s="153"/>
      <c r="Q31" s="154"/>
      <c r="R31" s="15"/>
      <c r="S31" s="153">
        <v>20497</v>
      </c>
    </row>
    <row r="32" spans="1:19" ht="12.75">
      <c r="A32" s="14">
        <v>3</v>
      </c>
      <c r="B32" s="215" t="s">
        <v>310</v>
      </c>
      <c r="C32" s="151" t="s">
        <v>313</v>
      </c>
      <c r="D32" s="152"/>
      <c r="E32" s="151" t="s">
        <v>314</v>
      </c>
      <c r="F32" s="153"/>
      <c r="G32" s="153"/>
      <c r="H32" s="153" t="s">
        <v>128</v>
      </c>
      <c r="I32" s="153">
        <v>842</v>
      </c>
      <c r="J32" s="153">
        <v>842</v>
      </c>
      <c r="K32" s="144"/>
      <c r="L32" s="79"/>
      <c r="M32" s="153"/>
      <c r="N32" s="153"/>
      <c r="O32" s="153"/>
      <c r="P32" s="153"/>
      <c r="Q32" s="154"/>
      <c r="R32" s="15"/>
      <c r="S32" s="153">
        <v>842</v>
      </c>
    </row>
    <row r="33" spans="1:19" ht="12.75">
      <c r="A33" s="14">
        <v>4</v>
      </c>
      <c r="B33" s="215" t="s">
        <v>311</v>
      </c>
      <c r="C33" s="151" t="s">
        <v>313</v>
      </c>
      <c r="D33" s="216"/>
      <c r="E33" s="216" t="s">
        <v>315</v>
      </c>
      <c r="F33" s="153"/>
      <c r="G33" s="153"/>
      <c r="H33" s="153"/>
      <c r="I33" s="153">
        <v>513</v>
      </c>
      <c r="J33" s="153">
        <v>513</v>
      </c>
      <c r="K33" s="144"/>
      <c r="L33" s="79"/>
      <c r="M33" s="153"/>
      <c r="N33" s="153"/>
      <c r="O33" s="153"/>
      <c r="P33" s="153"/>
      <c r="Q33" s="154"/>
      <c r="R33" s="15"/>
      <c r="S33" s="153">
        <v>513</v>
      </c>
    </row>
    <row r="34" spans="1:19" ht="12.75">
      <c r="A34" s="14">
        <v>5</v>
      </c>
      <c r="B34" s="215" t="s">
        <v>312</v>
      </c>
      <c r="C34" s="151" t="s">
        <v>355</v>
      </c>
      <c r="D34" s="216"/>
      <c r="E34" s="216" t="s">
        <v>359</v>
      </c>
      <c r="F34" s="153"/>
      <c r="G34" s="153"/>
      <c r="H34" s="153">
        <v>1076</v>
      </c>
      <c r="I34" s="153"/>
      <c r="J34" s="153">
        <v>1076</v>
      </c>
      <c r="K34" s="144"/>
      <c r="L34" s="79"/>
      <c r="M34" s="153"/>
      <c r="N34" s="153"/>
      <c r="O34" s="153"/>
      <c r="P34" s="153"/>
      <c r="Q34" s="154"/>
      <c r="R34" s="15"/>
      <c r="S34" s="153">
        <v>1076</v>
      </c>
    </row>
    <row r="35" spans="1:19" ht="12.75">
      <c r="A35" s="14">
        <v>6</v>
      </c>
      <c r="B35" s="215" t="s">
        <v>320</v>
      </c>
      <c r="C35" s="387">
        <v>1116</v>
      </c>
      <c r="D35" s="216"/>
      <c r="E35" s="216" t="s">
        <v>317</v>
      </c>
      <c r="F35" s="153"/>
      <c r="G35" s="153"/>
      <c r="H35" s="153">
        <v>2987</v>
      </c>
      <c r="I35" s="153"/>
      <c r="J35" s="153">
        <v>2987</v>
      </c>
      <c r="K35" s="144"/>
      <c r="L35" s="79"/>
      <c r="M35" s="153"/>
      <c r="N35" s="153"/>
      <c r="O35" s="153"/>
      <c r="P35" s="153"/>
      <c r="Q35" s="154"/>
      <c r="R35" s="15"/>
      <c r="S35" s="153">
        <v>2987</v>
      </c>
    </row>
  </sheetData>
  <mergeCells count="51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14:K14"/>
    <mergeCell ref="J6:J7"/>
    <mergeCell ref="L6:L7"/>
    <mergeCell ref="M6:M7"/>
    <mergeCell ref="N6:N7"/>
    <mergeCell ref="S14:S18"/>
    <mergeCell ref="F15:J15"/>
    <mergeCell ref="L15:Q15"/>
    <mergeCell ref="D16:J16"/>
    <mergeCell ref="L16:Q16"/>
    <mergeCell ref="F17:F18"/>
    <mergeCell ref="G17:G18"/>
    <mergeCell ref="H17:H18"/>
    <mergeCell ref="I17:I18"/>
    <mergeCell ref="J17:J18"/>
    <mergeCell ref="P17:P18"/>
    <mergeCell ref="Q17:Q18"/>
    <mergeCell ref="L17:L18"/>
    <mergeCell ref="M17:M18"/>
    <mergeCell ref="N17:N18"/>
    <mergeCell ref="O17:O18"/>
    <mergeCell ref="A25:K25"/>
    <mergeCell ref="S25:S29"/>
    <mergeCell ref="F26:J26"/>
    <mergeCell ref="L26:Q26"/>
    <mergeCell ref="D27:J27"/>
    <mergeCell ref="L27:Q27"/>
    <mergeCell ref="F28:F29"/>
    <mergeCell ref="G28:G29"/>
    <mergeCell ref="H28:H29"/>
    <mergeCell ref="I28:I29"/>
    <mergeCell ref="O28:O29"/>
    <mergeCell ref="P28:P29"/>
    <mergeCell ref="Q28:Q29"/>
    <mergeCell ref="J28:J29"/>
    <mergeCell ref="L28:L29"/>
    <mergeCell ref="M28:M29"/>
    <mergeCell ref="N28:N29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89"/>
  <sheetViews>
    <sheetView zoomScale="115" zoomScaleNormal="115" workbookViewId="0" topLeftCell="A4">
      <selection activeCell="F148" sqref="F14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5" ht="19.5" thickBot="1">
      <c r="B1" s="107" t="s">
        <v>220</v>
      </c>
      <c r="C1" s="108"/>
      <c r="D1" s="108"/>
      <c r="E1" s="108"/>
    </row>
    <row r="2" spans="1:19" ht="13.5" customHeight="1" thickBot="1">
      <c r="A2" s="256"/>
      <c r="B2" s="226"/>
      <c r="C2" s="226"/>
      <c r="D2" s="226"/>
      <c r="E2" s="226" t="s">
        <v>335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4"/>
      <c r="R2" s="324"/>
      <c r="S2" s="454" t="s">
        <v>119</v>
      </c>
    </row>
    <row r="3" spans="1:19" ht="18.75" customHeight="1">
      <c r="A3" s="85"/>
      <c r="B3" s="86"/>
      <c r="C3" s="87"/>
      <c r="D3" s="88"/>
      <c r="E3" s="89"/>
      <c r="F3" s="440" t="s">
        <v>2</v>
      </c>
      <c r="G3" s="441"/>
      <c r="H3" s="441"/>
      <c r="I3" s="441"/>
      <c r="J3" s="442"/>
      <c r="K3" s="10"/>
      <c r="L3" s="443" t="s">
        <v>3</v>
      </c>
      <c r="M3" s="444"/>
      <c r="N3" s="444"/>
      <c r="O3" s="444"/>
      <c r="P3" s="444"/>
      <c r="Q3" s="445"/>
      <c r="R3" s="10"/>
      <c r="S3" s="455"/>
    </row>
    <row r="4" spans="1:19" ht="12.75">
      <c r="A4" s="90"/>
      <c r="B4" s="91" t="s">
        <v>95</v>
      </c>
      <c r="C4" s="92" t="s">
        <v>5</v>
      </c>
      <c r="D4" s="446" t="s">
        <v>6</v>
      </c>
      <c r="E4" s="447"/>
      <c r="F4" s="447"/>
      <c r="G4" s="447"/>
      <c r="H4" s="447"/>
      <c r="I4" s="447"/>
      <c r="J4" s="448"/>
      <c r="K4" s="11"/>
      <c r="L4" s="449"/>
      <c r="M4" s="450"/>
      <c r="N4" s="450"/>
      <c r="O4" s="450"/>
      <c r="P4" s="450"/>
      <c r="Q4" s="451"/>
      <c r="R4" s="11"/>
      <c r="S4" s="455"/>
    </row>
    <row r="5" spans="1:19" ht="12.75">
      <c r="A5" s="93"/>
      <c r="B5" s="94" t="s">
        <v>97</v>
      </c>
      <c r="C5" s="95" t="s">
        <v>8</v>
      </c>
      <c r="D5" s="96"/>
      <c r="E5" s="97" t="s">
        <v>9</v>
      </c>
      <c r="F5" s="452">
        <v>610</v>
      </c>
      <c r="G5" s="425">
        <v>620</v>
      </c>
      <c r="H5" s="425">
        <v>630</v>
      </c>
      <c r="I5" s="425">
        <v>640</v>
      </c>
      <c r="J5" s="418" t="s">
        <v>10</v>
      </c>
      <c r="K5" s="12"/>
      <c r="L5" s="420">
        <v>711</v>
      </c>
      <c r="M5" s="425">
        <v>713</v>
      </c>
      <c r="N5" s="425">
        <v>714</v>
      </c>
      <c r="O5" s="425">
        <v>716</v>
      </c>
      <c r="P5" s="423">
        <v>717</v>
      </c>
      <c r="Q5" s="418" t="s">
        <v>10</v>
      </c>
      <c r="R5" s="12"/>
      <c r="S5" s="455"/>
    </row>
    <row r="6" spans="1:19" ht="3.75" customHeight="1" thickBot="1">
      <c r="A6" s="98"/>
      <c r="B6" s="99" t="s">
        <v>96</v>
      </c>
      <c r="C6" s="100"/>
      <c r="D6" s="101"/>
      <c r="E6" s="102"/>
      <c r="F6" s="453"/>
      <c r="G6" s="426"/>
      <c r="H6" s="426"/>
      <c r="I6" s="426"/>
      <c r="J6" s="419"/>
      <c r="K6" s="12"/>
      <c r="L6" s="421"/>
      <c r="M6" s="426"/>
      <c r="N6" s="426"/>
      <c r="O6" s="426"/>
      <c r="P6" s="426"/>
      <c r="Q6" s="419"/>
      <c r="R6" s="12"/>
      <c r="S6" s="456"/>
    </row>
    <row r="7" spans="1:19" ht="15.75" thickTop="1">
      <c r="A7" s="105">
        <v>1</v>
      </c>
      <c r="B7" s="118" t="s">
        <v>221</v>
      </c>
      <c r="C7" s="119"/>
      <c r="D7" s="120"/>
      <c r="E7" s="230"/>
      <c r="F7" s="235"/>
      <c r="G7" s="110"/>
      <c r="H7" s="110"/>
      <c r="I7" s="110"/>
      <c r="J7" s="110"/>
      <c r="K7" s="121"/>
      <c r="L7" s="109"/>
      <c r="M7" s="110"/>
      <c r="N7" s="110"/>
      <c r="O7" s="110"/>
      <c r="P7" s="110"/>
      <c r="Q7" s="227"/>
      <c r="R7" s="13"/>
      <c r="S7" s="160"/>
    </row>
    <row r="8" spans="1:19" ht="12.75">
      <c r="A8" s="14">
        <f>A7+1</f>
        <v>2</v>
      </c>
      <c r="B8" s="150" t="s">
        <v>222</v>
      </c>
      <c r="C8" s="151" t="s">
        <v>223</v>
      </c>
      <c r="D8" s="152"/>
      <c r="E8" s="231"/>
      <c r="F8" s="236">
        <v>1972</v>
      </c>
      <c r="G8" s="153">
        <v>735</v>
      </c>
      <c r="H8" s="153">
        <v>532</v>
      </c>
      <c r="I8" s="153">
        <v>5</v>
      </c>
      <c r="J8" s="153">
        <f>SUM(F8:I8)</f>
        <v>3244</v>
      </c>
      <c r="K8" s="144"/>
      <c r="L8" s="79"/>
      <c r="M8" s="153"/>
      <c r="N8" s="153"/>
      <c r="O8" s="153"/>
      <c r="P8" s="153"/>
      <c r="Q8" s="154"/>
      <c r="R8" s="15"/>
      <c r="S8" s="157">
        <f>J8+Q8</f>
        <v>3244</v>
      </c>
    </row>
    <row r="9" spans="1:19" ht="12.75">
      <c r="A9" s="14">
        <f aca="true" t="shared" si="0" ref="A9:A44">A8+1</f>
        <v>3</v>
      </c>
      <c r="B9" s="76" t="s">
        <v>172</v>
      </c>
      <c r="C9" s="76"/>
      <c r="D9" s="59"/>
      <c r="E9" s="232"/>
      <c r="F9" s="51"/>
      <c r="G9" s="16"/>
      <c r="H9" s="16"/>
      <c r="I9" s="16"/>
      <c r="J9" s="16"/>
      <c r="K9" s="126"/>
      <c r="L9" s="51"/>
      <c r="M9" s="16"/>
      <c r="N9" s="16"/>
      <c r="O9" s="16"/>
      <c r="P9" s="16"/>
      <c r="Q9" s="17"/>
      <c r="R9" s="18"/>
      <c r="S9" s="229"/>
    </row>
    <row r="10" spans="1:19" ht="12.75">
      <c r="A10" s="14">
        <f t="shared" si="0"/>
        <v>4</v>
      </c>
      <c r="B10" s="58"/>
      <c r="C10" s="53"/>
      <c r="D10" s="20"/>
      <c r="E10" s="233" t="s">
        <v>224</v>
      </c>
      <c r="F10" s="21"/>
      <c r="G10" s="22"/>
      <c r="H10" s="23">
        <f>SUM(H11:H16)</f>
        <v>532</v>
      </c>
      <c r="I10" s="22">
        <f>SUM(I11:I16)</f>
        <v>5</v>
      </c>
      <c r="J10" s="22">
        <v>597</v>
      </c>
      <c r="K10" s="128"/>
      <c r="L10" s="21"/>
      <c r="M10" s="22"/>
      <c r="N10" s="22"/>
      <c r="O10" s="22"/>
      <c r="P10" s="22"/>
      <c r="Q10" s="24"/>
      <c r="R10" s="25"/>
      <c r="S10" s="228">
        <f aca="true" t="shared" si="1" ref="S10:S16">J10+Q10</f>
        <v>597</v>
      </c>
    </row>
    <row r="11" spans="1:19" ht="12.75">
      <c r="A11" s="14">
        <f t="shared" si="0"/>
        <v>5</v>
      </c>
      <c r="B11" s="58"/>
      <c r="C11" s="53"/>
      <c r="D11" s="20"/>
      <c r="E11" s="234" t="s">
        <v>225</v>
      </c>
      <c r="F11" s="21"/>
      <c r="G11" s="22"/>
      <c r="H11" s="38">
        <v>160</v>
      </c>
      <c r="I11" s="22"/>
      <c r="J11" s="50">
        <v>160</v>
      </c>
      <c r="K11" s="128"/>
      <c r="L11" s="21"/>
      <c r="M11" s="22"/>
      <c r="N11" s="22"/>
      <c r="O11" s="22"/>
      <c r="P11" s="22"/>
      <c r="Q11" s="24"/>
      <c r="R11" s="25"/>
      <c r="S11" s="228">
        <f t="shared" si="1"/>
        <v>160</v>
      </c>
    </row>
    <row r="12" spans="1:19" ht="12.75">
      <c r="A12" s="14">
        <f t="shared" si="0"/>
        <v>6</v>
      </c>
      <c r="B12" s="58"/>
      <c r="C12" s="53"/>
      <c r="D12" s="20"/>
      <c r="E12" s="234" t="s">
        <v>226</v>
      </c>
      <c r="F12" s="36"/>
      <c r="G12" s="37"/>
      <c r="H12" s="38">
        <v>130</v>
      </c>
      <c r="I12" s="37"/>
      <c r="J12" s="50">
        <v>130</v>
      </c>
      <c r="K12" s="112"/>
      <c r="L12" s="36"/>
      <c r="M12" s="37"/>
      <c r="N12" s="37"/>
      <c r="O12" s="37"/>
      <c r="P12" s="37"/>
      <c r="Q12" s="24"/>
      <c r="R12" s="28"/>
      <c r="S12" s="228">
        <f t="shared" si="1"/>
        <v>130</v>
      </c>
    </row>
    <row r="13" spans="1:19" ht="12.75">
      <c r="A13" s="14">
        <f t="shared" si="0"/>
        <v>7</v>
      </c>
      <c r="B13" s="58"/>
      <c r="C13" s="53"/>
      <c r="D13" s="20"/>
      <c r="E13" s="234" t="s">
        <v>227</v>
      </c>
      <c r="F13" s="36"/>
      <c r="G13" s="37"/>
      <c r="H13" s="38">
        <v>40</v>
      </c>
      <c r="I13" s="37"/>
      <c r="J13" s="50">
        <v>40</v>
      </c>
      <c r="K13" s="112"/>
      <c r="L13" s="36"/>
      <c r="M13" s="37"/>
      <c r="N13" s="37"/>
      <c r="O13" s="37"/>
      <c r="P13" s="37"/>
      <c r="Q13" s="24"/>
      <c r="R13" s="28"/>
      <c r="S13" s="228">
        <f t="shared" si="1"/>
        <v>40</v>
      </c>
    </row>
    <row r="14" spans="1:19" ht="12.75">
      <c r="A14" s="14">
        <f>A13+1</f>
        <v>8</v>
      </c>
      <c r="B14" s="58"/>
      <c r="C14" s="53"/>
      <c r="D14" s="20"/>
      <c r="E14" s="234" t="s">
        <v>228</v>
      </c>
      <c r="F14" s="36"/>
      <c r="G14" s="37"/>
      <c r="H14" s="38">
        <v>92</v>
      </c>
      <c r="I14" s="37"/>
      <c r="J14" s="50">
        <v>92</v>
      </c>
      <c r="K14" s="112"/>
      <c r="L14" s="36"/>
      <c r="M14" s="37"/>
      <c r="N14" s="37"/>
      <c r="O14" s="37"/>
      <c r="P14" s="37"/>
      <c r="Q14" s="24"/>
      <c r="R14" s="28"/>
      <c r="S14" s="228">
        <f t="shared" si="1"/>
        <v>92</v>
      </c>
    </row>
    <row r="15" spans="1:19" ht="12.75">
      <c r="A15" s="14">
        <v>9</v>
      </c>
      <c r="B15" s="58"/>
      <c r="C15" s="53"/>
      <c r="D15" s="20"/>
      <c r="E15" s="234" t="s">
        <v>229</v>
      </c>
      <c r="F15" s="36"/>
      <c r="G15" s="37"/>
      <c r="H15" s="38">
        <v>110</v>
      </c>
      <c r="I15" s="37"/>
      <c r="J15" s="50">
        <v>110</v>
      </c>
      <c r="K15" s="112"/>
      <c r="L15" s="36"/>
      <c r="M15" s="37"/>
      <c r="N15" s="37"/>
      <c r="O15" s="37"/>
      <c r="P15" s="37"/>
      <c r="Q15" s="24"/>
      <c r="R15" s="28"/>
      <c r="S15" s="228">
        <f t="shared" si="1"/>
        <v>110</v>
      </c>
    </row>
    <row r="16" spans="1:19" ht="13.5" thickBot="1">
      <c r="A16" s="243">
        <v>10</v>
      </c>
      <c r="B16" s="244"/>
      <c r="C16" s="245"/>
      <c r="D16" s="246"/>
      <c r="E16" s="247" t="s">
        <v>230</v>
      </c>
      <c r="F16" s="248"/>
      <c r="G16" s="249"/>
      <c r="H16" s="250"/>
      <c r="I16" s="255">
        <v>5</v>
      </c>
      <c r="J16" s="283">
        <v>5</v>
      </c>
      <c r="K16" s="251"/>
      <c r="L16" s="248"/>
      <c r="M16" s="249"/>
      <c r="N16" s="249"/>
      <c r="O16" s="249"/>
      <c r="P16" s="249"/>
      <c r="Q16" s="252"/>
      <c r="R16" s="253"/>
      <c r="S16" s="254">
        <f t="shared" si="1"/>
        <v>5</v>
      </c>
    </row>
    <row r="17" spans="1:19" ht="12.75" hidden="1">
      <c r="A17" s="222">
        <f>A14+1</f>
        <v>9</v>
      </c>
      <c r="B17" s="223"/>
      <c r="C17" s="224"/>
      <c r="D17" s="225" t="s">
        <v>17</v>
      </c>
      <c r="E17" s="237" t="s">
        <v>18</v>
      </c>
      <c r="F17" s="238">
        <v>1660</v>
      </c>
      <c r="G17" s="238">
        <v>580</v>
      </c>
      <c r="H17" s="239">
        <f>SUM(H18:H20)</f>
        <v>637</v>
      </c>
      <c r="I17" s="238"/>
      <c r="J17" s="238">
        <f aca="true" t="shared" si="2" ref="J17:J44">SUM(F17:I17)</f>
        <v>2877</v>
      </c>
      <c r="K17" s="240"/>
      <c r="L17" s="241"/>
      <c r="M17" s="238"/>
      <c r="N17" s="238"/>
      <c r="O17" s="238"/>
      <c r="P17" s="238">
        <f>SUM(P19:P21)</f>
        <v>85</v>
      </c>
      <c r="Q17" s="242">
        <f aca="true" t="shared" si="3" ref="Q17:Q44">SUM(L17:P17)</f>
        <v>85</v>
      </c>
      <c r="R17" s="25"/>
      <c r="S17" s="35"/>
    </row>
    <row r="18" spans="1:19" ht="12.75" hidden="1">
      <c r="A18" s="14">
        <f t="shared" si="0"/>
        <v>10</v>
      </c>
      <c r="B18" s="58"/>
      <c r="C18" s="53"/>
      <c r="D18" s="20"/>
      <c r="E18" s="129" t="s">
        <v>13</v>
      </c>
      <c r="F18" s="22"/>
      <c r="G18" s="22"/>
      <c r="H18" s="38">
        <f>636-36-113+1</f>
        <v>488</v>
      </c>
      <c r="I18" s="22"/>
      <c r="J18" s="37">
        <f t="shared" si="2"/>
        <v>488</v>
      </c>
      <c r="K18" s="128"/>
      <c r="L18" s="21"/>
      <c r="M18" s="22"/>
      <c r="N18" s="22"/>
      <c r="O18" s="22"/>
      <c r="P18" s="22"/>
      <c r="Q18" s="24">
        <f t="shared" si="3"/>
        <v>0</v>
      </c>
      <c r="R18" s="25"/>
      <c r="S18" s="26"/>
    </row>
    <row r="19" spans="1:19" ht="12.75" hidden="1">
      <c r="A19" s="14">
        <f t="shared" si="0"/>
        <v>11</v>
      </c>
      <c r="B19" s="58"/>
      <c r="C19" s="53"/>
      <c r="D19" s="20"/>
      <c r="E19" s="129" t="s">
        <v>14</v>
      </c>
      <c r="F19" s="37"/>
      <c r="G19" s="37"/>
      <c r="H19" s="38">
        <v>36</v>
      </c>
      <c r="I19" s="37"/>
      <c r="J19" s="37">
        <f t="shared" si="2"/>
        <v>36</v>
      </c>
      <c r="K19" s="112"/>
      <c r="L19" s="36"/>
      <c r="M19" s="37"/>
      <c r="N19" s="37"/>
      <c r="O19" s="37"/>
      <c r="P19" s="37"/>
      <c r="Q19" s="24">
        <f t="shared" si="3"/>
        <v>0</v>
      </c>
      <c r="R19" s="28"/>
      <c r="S19" s="26"/>
    </row>
    <row r="20" spans="1:19" ht="12.75" hidden="1">
      <c r="A20" s="14">
        <f t="shared" si="0"/>
        <v>12</v>
      </c>
      <c r="B20" s="58"/>
      <c r="C20" s="53"/>
      <c r="D20" s="20"/>
      <c r="E20" s="129" t="s">
        <v>15</v>
      </c>
      <c r="F20" s="37"/>
      <c r="G20" s="37"/>
      <c r="H20" s="38">
        <f>91+22</f>
        <v>113</v>
      </c>
      <c r="I20" s="37"/>
      <c r="J20" s="37">
        <f t="shared" si="2"/>
        <v>113</v>
      </c>
      <c r="K20" s="112"/>
      <c r="L20" s="36"/>
      <c r="M20" s="37"/>
      <c r="N20" s="37"/>
      <c r="O20" s="37"/>
      <c r="P20" s="37"/>
      <c r="Q20" s="24">
        <f t="shared" si="3"/>
        <v>0</v>
      </c>
      <c r="R20" s="28"/>
      <c r="S20" s="26"/>
    </row>
    <row r="21" spans="1:19" ht="12.75" hidden="1">
      <c r="A21" s="14">
        <f t="shared" si="0"/>
        <v>13</v>
      </c>
      <c r="B21" s="58"/>
      <c r="C21" s="53"/>
      <c r="D21" s="20"/>
      <c r="E21" s="129" t="s">
        <v>16</v>
      </c>
      <c r="F21" s="37"/>
      <c r="G21" s="37"/>
      <c r="H21" s="38"/>
      <c r="I21" s="37"/>
      <c r="J21" s="37">
        <f t="shared" si="2"/>
        <v>0</v>
      </c>
      <c r="K21" s="112"/>
      <c r="L21" s="36"/>
      <c r="M21" s="37"/>
      <c r="N21" s="37"/>
      <c r="O21" s="37"/>
      <c r="P21" s="37">
        <v>85</v>
      </c>
      <c r="Q21" s="24">
        <f t="shared" si="3"/>
        <v>85</v>
      </c>
      <c r="R21" s="28"/>
      <c r="S21" s="26"/>
    </row>
    <row r="22" spans="1:19" ht="12.75" hidden="1">
      <c r="A22" s="14">
        <f t="shared" si="0"/>
        <v>14</v>
      </c>
      <c r="B22" s="58"/>
      <c r="C22" s="53"/>
      <c r="D22" s="20" t="s">
        <v>19</v>
      </c>
      <c r="E22" s="127" t="s">
        <v>20</v>
      </c>
      <c r="F22" s="22">
        <v>2040</v>
      </c>
      <c r="G22" s="22">
        <v>710</v>
      </c>
      <c r="H22" s="23">
        <f>SUM(H23:H24)</f>
        <v>1195</v>
      </c>
      <c r="I22" s="22"/>
      <c r="J22" s="22">
        <f t="shared" si="2"/>
        <v>3945</v>
      </c>
      <c r="K22" s="128"/>
      <c r="L22" s="21"/>
      <c r="M22" s="22">
        <f>SUM(M23:M27)</f>
        <v>30</v>
      </c>
      <c r="N22" s="22"/>
      <c r="O22" s="22"/>
      <c r="P22" s="22">
        <f>SUM(P24:P27)</f>
        <v>200</v>
      </c>
      <c r="Q22" s="24">
        <f t="shared" si="3"/>
        <v>230</v>
      </c>
      <c r="R22" s="25"/>
      <c r="S22" s="26"/>
    </row>
    <row r="23" spans="1:19" ht="12.75" hidden="1">
      <c r="A23" s="14">
        <f t="shared" si="0"/>
        <v>15</v>
      </c>
      <c r="B23" s="58"/>
      <c r="C23" s="53"/>
      <c r="D23" s="20"/>
      <c r="E23" s="129" t="s">
        <v>13</v>
      </c>
      <c r="F23" s="22"/>
      <c r="G23" s="22"/>
      <c r="H23" s="38">
        <f>1195-44</f>
        <v>1151</v>
      </c>
      <c r="I23" s="22"/>
      <c r="J23" s="37">
        <f t="shared" si="2"/>
        <v>1151</v>
      </c>
      <c r="K23" s="128"/>
      <c r="L23" s="21"/>
      <c r="M23" s="22"/>
      <c r="N23" s="22"/>
      <c r="O23" s="22"/>
      <c r="P23" s="22"/>
      <c r="Q23" s="24">
        <f t="shared" si="3"/>
        <v>0</v>
      </c>
      <c r="R23" s="25"/>
      <c r="S23" s="26"/>
    </row>
    <row r="24" spans="1:19" ht="12.75" hidden="1">
      <c r="A24" s="14">
        <f t="shared" si="0"/>
        <v>16</v>
      </c>
      <c r="B24" s="58"/>
      <c r="C24" s="53"/>
      <c r="D24" s="20"/>
      <c r="E24" s="129" t="s">
        <v>14</v>
      </c>
      <c r="F24" s="37"/>
      <c r="G24" s="37"/>
      <c r="H24" s="38">
        <v>44</v>
      </c>
      <c r="I24" s="37"/>
      <c r="J24" s="37">
        <f t="shared" si="2"/>
        <v>44</v>
      </c>
      <c r="K24" s="112"/>
      <c r="L24" s="36"/>
      <c r="M24" s="37"/>
      <c r="N24" s="37"/>
      <c r="O24" s="37"/>
      <c r="P24" s="40"/>
      <c r="Q24" s="24">
        <f t="shared" si="3"/>
        <v>0</v>
      </c>
      <c r="R24" s="28"/>
      <c r="S24" s="26"/>
    </row>
    <row r="25" spans="1:19" ht="12.75" hidden="1">
      <c r="A25" s="14">
        <f t="shared" si="0"/>
        <v>17</v>
      </c>
      <c r="B25" s="58"/>
      <c r="C25" s="53"/>
      <c r="D25" s="20"/>
      <c r="E25" s="129" t="s">
        <v>21</v>
      </c>
      <c r="F25" s="37"/>
      <c r="G25" s="37"/>
      <c r="H25" s="38"/>
      <c r="I25" s="37"/>
      <c r="J25" s="37">
        <f t="shared" si="2"/>
        <v>0</v>
      </c>
      <c r="K25" s="112"/>
      <c r="L25" s="36"/>
      <c r="M25" s="37"/>
      <c r="N25" s="37"/>
      <c r="O25" s="37"/>
      <c r="P25" s="40">
        <v>140</v>
      </c>
      <c r="Q25" s="24">
        <f t="shared" si="3"/>
        <v>140</v>
      </c>
      <c r="R25" s="28"/>
      <c r="S25" s="26"/>
    </row>
    <row r="26" spans="1:19" ht="12.75" hidden="1">
      <c r="A26" s="14">
        <f t="shared" si="0"/>
        <v>18</v>
      </c>
      <c r="B26" s="58"/>
      <c r="C26" s="53"/>
      <c r="D26" s="20"/>
      <c r="E26" s="129" t="s">
        <v>16</v>
      </c>
      <c r="F26" s="37"/>
      <c r="G26" s="37"/>
      <c r="H26" s="38"/>
      <c r="I26" s="37"/>
      <c r="J26" s="37">
        <f t="shared" si="2"/>
        <v>0</v>
      </c>
      <c r="K26" s="112"/>
      <c r="L26" s="36"/>
      <c r="M26" s="37"/>
      <c r="N26" s="37"/>
      <c r="O26" s="37"/>
      <c r="P26" s="40">
        <v>60</v>
      </c>
      <c r="Q26" s="24">
        <f t="shared" si="3"/>
        <v>60</v>
      </c>
      <c r="R26" s="28"/>
      <c r="S26" s="26"/>
    </row>
    <row r="27" spans="1:19" ht="12.75" hidden="1">
      <c r="A27" s="14">
        <f t="shared" si="0"/>
        <v>19</v>
      </c>
      <c r="B27" s="58"/>
      <c r="C27" s="53"/>
      <c r="D27" s="20"/>
      <c r="E27" s="129" t="s">
        <v>22</v>
      </c>
      <c r="F27" s="37"/>
      <c r="G27" s="37"/>
      <c r="H27" s="38"/>
      <c r="I27" s="37"/>
      <c r="J27" s="37">
        <f t="shared" si="2"/>
        <v>0</v>
      </c>
      <c r="K27" s="112"/>
      <c r="L27" s="36"/>
      <c r="M27" s="37">
        <v>30</v>
      </c>
      <c r="N27" s="37"/>
      <c r="O27" s="37"/>
      <c r="P27" s="40"/>
      <c r="Q27" s="24">
        <f t="shared" si="3"/>
        <v>30</v>
      </c>
      <c r="R27" s="28"/>
      <c r="S27" s="26"/>
    </row>
    <row r="28" spans="1:19" ht="12.75" hidden="1">
      <c r="A28" s="14">
        <f t="shared" si="0"/>
        <v>20</v>
      </c>
      <c r="B28" s="58"/>
      <c r="C28" s="53"/>
      <c r="D28" s="20" t="s">
        <v>23</v>
      </c>
      <c r="E28" s="127" t="s">
        <v>24</v>
      </c>
      <c r="F28" s="22">
        <v>1520</v>
      </c>
      <c r="G28" s="22">
        <v>530</v>
      </c>
      <c r="H28" s="23">
        <f>SUM(H29:H30)</f>
        <v>767</v>
      </c>
      <c r="I28" s="22"/>
      <c r="J28" s="22">
        <f t="shared" si="2"/>
        <v>2817</v>
      </c>
      <c r="K28" s="128"/>
      <c r="L28" s="21"/>
      <c r="M28" s="22"/>
      <c r="N28" s="22"/>
      <c r="O28" s="22"/>
      <c r="P28" s="111">
        <f>SUM(P30:P31)</f>
        <v>85</v>
      </c>
      <c r="Q28" s="24">
        <f t="shared" si="3"/>
        <v>85</v>
      </c>
      <c r="R28" s="25"/>
      <c r="S28" s="26"/>
    </row>
    <row r="29" spans="1:19" ht="12.75" hidden="1">
      <c r="A29" s="14">
        <f t="shared" si="0"/>
        <v>21</v>
      </c>
      <c r="B29" s="58"/>
      <c r="C29" s="53"/>
      <c r="D29" s="20"/>
      <c r="E29" s="129" t="s">
        <v>13</v>
      </c>
      <c r="F29" s="22"/>
      <c r="G29" s="22"/>
      <c r="H29" s="38">
        <f>766-36+1</f>
        <v>731</v>
      </c>
      <c r="I29" s="22"/>
      <c r="J29" s="37">
        <f t="shared" si="2"/>
        <v>731</v>
      </c>
      <c r="K29" s="128"/>
      <c r="L29" s="21"/>
      <c r="M29" s="22"/>
      <c r="N29" s="22"/>
      <c r="O29" s="22"/>
      <c r="P29" s="111"/>
      <c r="Q29" s="24">
        <f t="shared" si="3"/>
        <v>0</v>
      </c>
      <c r="R29" s="25"/>
      <c r="S29" s="26"/>
    </row>
    <row r="30" spans="1:19" ht="12.75" hidden="1">
      <c r="A30" s="14">
        <f t="shared" si="0"/>
        <v>22</v>
      </c>
      <c r="B30" s="58"/>
      <c r="C30" s="53"/>
      <c r="D30" s="20"/>
      <c r="E30" s="129" t="s">
        <v>14</v>
      </c>
      <c r="F30" s="37"/>
      <c r="G30" s="37"/>
      <c r="H30" s="38">
        <v>36</v>
      </c>
      <c r="I30" s="37"/>
      <c r="J30" s="37">
        <f t="shared" si="2"/>
        <v>36</v>
      </c>
      <c r="K30" s="112"/>
      <c r="L30" s="36"/>
      <c r="M30" s="37"/>
      <c r="N30" s="37"/>
      <c r="O30" s="37"/>
      <c r="P30" s="40"/>
      <c r="Q30" s="27">
        <f t="shared" si="3"/>
        <v>0</v>
      </c>
      <c r="R30" s="28"/>
      <c r="S30" s="26"/>
    </row>
    <row r="31" spans="1:19" ht="12.75" hidden="1">
      <c r="A31" s="14">
        <f t="shared" si="0"/>
        <v>23</v>
      </c>
      <c r="B31" s="58"/>
      <c r="C31" s="53"/>
      <c r="D31" s="20"/>
      <c r="E31" s="129" t="s">
        <v>16</v>
      </c>
      <c r="F31" s="37"/>
      <c r="G31" s="37"/>
      <c r="H31" s="38"/>
      <c r="I31" s="37"/>
      <c r="J31" s="37">
        <f t="shared" si="2"/>
        <v>0</v>
      </c>
      <c r="K31" s="112"/>
      <c r="L31" s="36"/>
      <c r="M31" s="37"/>
      <c r="N31" s="37"/>
      <c r="O31" s="37"/>
      <c r="P31" s="40">
        <v>85</v>
      </c>
      <c r="Q31" s="27">
        <f t="shared" si="3"/>
        <v>85</v>
      </c>
      <c r="R31" s="28"/>
      <c r="S31" s="26"/>
    </row>
    <row r="32" spans="1:19" ht="12.75" hidden="1">
      <c r="A32" s="14">
        <f t="shared" si="0"/>
        <v>24</v>
      </c>
      <c r="B32" s="58"/>
      <c r="C32" s="53"/>
      <c r="D32" s="20" t="s">
        <v>25</v>
      </c>
      <c r="E32" s="127" t="s">
        <v>26</v>
      </c>
      <c r="F32" s="22">
        <v>2130</v>
      </c>
      <c r="G32" s="22">
        <v>750</v>
      </c>
      <c r="H32" s="23">
        <f>1005+H34</f>
        <v>1050</v>
      </c>
      <c r="I32" s="22"/>
      <c r="J32" s="22">
        <f t="shared" si="2"/>
        <v>3930</v>
      </c>
      <c r="K32" s="128"/>
      <c r="L32" s="21"/>
      <c r="M32" s="22"/>
      <c r="N32" s="22"/>
      <c r="O32" s="22"/>
      <c r="P32" s="111">
        <f>SUM(P34:P35)</f>
        <v>60</v>
      </c>
      <c r="Q32" s="27">
        <f t="shared" si="3"/>
        <v>60</v>
      </c>
      <c r="R32" s="25"/>
      <c r="S32" s="26"/>
    </row>
    <row r="33" spans="1:19" ht="12.75" hidden="1">
      <c r="A33" s="14">
        <f t="shared" si="0"/>
        <v>25</v>
      </c>
      <c r="B33" s="58"/>
      <c r="C33" s="53"/>
      <c r="D33" s="20"/>
      <c r="E33" s="129" t="s">
        <v>13</v>
      </c>
      <c r="F33" s="22"/>
      <c r="G33" s="22"/>
      <c r="H33" s="38">
        <f>1050-45</f>
        <v>1005</v>
      </c>
      <c r="I33" s="22"/>
      <c r="J33" s="37">
        <f t="shared" si="2"/>
        <v>1005</v>
      </c>
      <c r="K33" s="128"/>
      <c r="L33" s="21"/>
      <c r="M33" s="22"/>
      <c r="N33" s="22"/>
      <c r="O33" s="22"/>
      <c r="P33" s="111"/>
      <c r="Q33" s="27">
        <f t="shared" si="3"/>
        <v>0</v>
      </c>
      <c r="R33" s="25"/>
      <c r="S33" s="26"/>
    </row>
    <row r="34" spans="1:19" ht="12.75" hidden="1">
      <c r="A34" s="14">
        <f t="shared" si="0"/>
        <v>26</v>
      </c>
      <c r="B34" s="58"/>
      <c r="C34" s="53"/>
      <c r="D34" s="20"/>
      <c r="E34" s="129" t="s">
        <v>14</v>
      </c>
      <c r="F34" s="37"/>
      <c r="G34" s="37"/>
      <c r="H34" s="38">
        <v>45</v>
      </c>
      <c r="I34" s="37"/>
      <c r="J34" s="37">
        <f t="shared" si="2"/>
        <v>45</v>
      </c>
      <c r="K34" s="112"/>
      <c r="L34" s="36"/>
      <c r="M34" s="37"/>
      <c r="N34" s="37"/>
      <c r="O34" s="37"/>
      <c r="P34" s="40"/>
      <c r="Q34" s="27">
        <f t="shared" si="3"/>
        <v>0</v>
      </c>
      <c r="R34" s="28"/>
      <c r="S34" s="26"/>
    </row>
    <row r="35" spans="1:19" ht="12.75" hidden="1">
      <c r="A35" s="14">
        <f t="shared" si="0"/>
        <v>27</v>
      </c>
      <c r="B35" s="58"/>
      <c r="C35" s="53"/>
      <c r="D35" s="20"/>
      <c r="E35" s="129" t="s">
        <v>16</v>
      </c>
      <c r="F35" s="37"/>
      <c r="G35" s="37"/>
      <c r="H35" s="38"/>
      <c r="I35" s="37"/>
      <c r="J35" s="37">
        <f t="shared" si="2"/>
        <v>0</v>
      </c>
      <c r="K35" s="112"/>
      <c r="L35" s="36"/>
      <c r="M35" s="37"/>
      <c r="N35" s="37"/>
      <c r="O35" s="37"/>
      <c r="P35" s="40">
        <v>60</v>
      </c>
      <c r="Q35" s="27">
        <f t="shared" si="3"/>
        <v>60</v>
      </c>
      <c r="R35" s="28"/>
      <c r="S35" s="26"/>
    </row>
    <row r="36" spans="1:19" ht="12.75" hidden="1">
      <c r="A36" s="14">
        <f t="shared" si="0"/>
        <v>28</v>
      </c>
      <c r="B36" s="58"/>
      <c r="C36" s="53"/>
      <c r="D36" s="20" t="s">
        <v>27</v>
      </c>
      <c r="E36" s="127" t="s">
        <v>28</v>
      </c>
      <c r="F36" s="22">
        <v>2110</v>
      </c>
      <c r="G36" s="22">
        <v>740</v>
      </c>
      <c r="H36" s="23">
        <f>770+H38+1</f>
        <v>815</v>
      </c>
      <c r="I36" s="22"/>
      <c r="J36" s="22">
        <f t="shared" si="2"/>
        <v>3665</v>
      </c>
      <c r="K36" s="128"/>
      <c r="L36" s="21"/>
      <c r="M36" s="22">
        <f>SUM(M37:M40)</f>
        <v>30</v>
      </c>
      <c r="N36" s="22"/>
      <c r="O36" s="22"/>
      <c r="P36" s="111">
        <f>SUM(P38:P40)</f>
        <v>100</v>
      </c>
      <c r="Q36" s="27">
        <f t="shared" si="3"/>
        <v>130</v>
      </c>
      <c r="R36" s="25"/>
      <c r="S36" s="26"/>
    </row>
    <row r="37" spans="1:19" ht="12.75" hidden="1">
      <c r="A37" s="14">
        <f t="shared" si="0"/>
        <v>29</v>
      </c>
      <c r="B37" s="58"/>
      <c r="C37" s="53"/>
      <c r="D37" s="20"/>
      <c r="E37" s="129" t="s">
        <v>13</v>
      </c>
      <c r="F37" s="22"/>
      <c r="G37" s="22"/>
      <c r="H37" s="38">
        <f>815-44</f>
        <v>771</v>
      </c>
      <c r="I37" s="22"/>
      <c r="J37" s="37">
        <f t="shared" si="2"/>
        <v>771</v>
      </c>
      <c r="K37" s="128"/>
      <c r="L37" s="21"/>
      <c r="M37" s="22"/>
      <c r="N37" s="22"/>
      <c r="O37" s="22"/>
      <c r="P37" s="111"/>
      <c r="Q37" s="27">
        <f t="shared" si="3"/>
        <v>0</v>
      </c>
      <c r="R37" s="25"/>
      <c r="S37" s="26"/>
    </row>
    <row r="38" spans="1:19" ht="12.75" hidden="1">
      <c r="A38" s="14">
        <f t="shared" si="0"/>
        <v>30</v>
      </c>
      <c r="B38" s="58"/>
      <c r="C38" s="53"/>
      <c r="D38" s="20"/>
      <c r="E38" s="129" t="s">
        <v>14</v>
      </c>
      <c r="F38" s="37"/>
      <c r="G38" s="37"/>
      <c r="H38" s="38">
        <v>44</v>
      </c>
      <c r="I38" s="37"/>
      <c r="J38" s="37">
        <f t="shared" si="2"/>
        <v>44</v>
      </c>
      <c r="K38" s="112"/>
      <c r="L38" s="36"/>
      <c r="M38" s="37"/>
      <c r="N38" s="37"/>
      <c r="O38" s="37"/>
      <c r="P38" s="40"/>
      <c r="Q38" s="27">
        <f t="shared" si="3"/>
        <v>0</v>
      </c>
      <c r="R38" s="28"/>
      <c r="S38" s="26"/>
    </row>
    <row r="39" spans="1:19" ht="12.75" hidden="1">
      <c r="A39" s="14">
        <f t="shared" si="0"/>
        <v>31</v>
      </c>
      <c r="B39" s="58"/>
      <c r="C39" s="53"/>
      <c r="D39" s="20"/>
      <c r="E39" s="129" t="s">
        <v>16</v>
      </c>
      <c r="F39" s="37"/>
      <c r="G39" s="37"/>
      <c r="H39" s="38"/>
      <c r="I39" s="37"/>
      <c r="J39" s="37">
        <f t="shared" si="2"/>
        <v>0</v>
      </c>
      <c r="K39" s="112"/>
      <c r="L39" s="36"/>
      <c r="M39" s="37"/>
      <c r="N39" s="37"/>
      <c r="O39" s="37"/>
      <c r="P39" s="40">
        <v>100</v>
      </c>
      <c r="Q39" s="27">
        <f t="shared" si="3"/>
        <v>100</v>
      </c>
      <c r="R39" s="28"/>
      <c r="S39" s="26"/>
    </row>
    <row r="40" spans="1:19" ht="12.75" hidden="1">
      <c r="A40" s="14">
        <f t="shared" si="0"/>
        <v>32</v>
      </c>
      <c r="B40" s="58"/>
      <c r="C40" s="53"/>
      <c r="D40" s="20"/>
      <c r="E40" s="129" t="s">
        <v>22</v>
      </c>
      <c r="F40" s="37"/>
      <c r="G40" s="37"/>
      <c r="H40" s="38"/>
      <c r="I40" s="37"/>
      <c r="J40" s="37">
        <f t="shared" si="2"/>
        <v>0</v>
      </c>
      <c r="K40" s="112"/>
      <c r="L40" s="36"/>
      <c r="M40" s="37">
        <v>30</v>
      </c>
      <c r="N40" s="37"/>
      <c r="O40" s="37"/>
      <c r="P40" s="40"/>
      <c r="Q40" s="27">
        <f t="shared" si="3"/>
        <v>30</v>
      </c>
      <c r="R40" s="28"/>
      <c r="S40" s="26"/>
    </row>
    <row r="41" spans="1:19" ht="12.75" hidden="1">
      <c r="A41" s="14">
        <f t="shared" si="0"/>
        <v>33</v>
      </c>
      <c r="B41" s="58"/>
      <c r="C41" s="53"/>
      <c r="D41" s="20" t="s">
        <v>29</v>
      </c>
      <c r="E41" s="127" t="s">
        <v>30</v>
      </c>
      <c r="F41" s="22">
        <v>2460</v>
      </c>
      <c r="G41" s="22">
        <v>860</v>
      </c>
      <c r="H41" s="23">
        <f>SUM(H42:H43)</f>
        <v>1535</v>
      </c>
      <c r="I41" s="22"/>
      <c r="J41" s="22">
        <f t="shared" si="2"/>
        <v>4855</v>
      </c>
      <c r="K41" s="128"/>
      <c r="L41" s="21"/>
      <c r="M41" s="22"/>
      <c r="N41" s="22"/>
      <c r="O41" s="22"/>
      <c r="P41" s="111">
        <f>SUM(P43:P44)</f>
        <v>115</v>
      </c>
      <c r="Q41" s="27">
        <f t="shared" si="3"/>
        <v>115</v>
      </c>
      <c r="R41" s="25"/>
      <c r="S41" s="26"/>
    </row>
    <row r="42" spans="1:19" ht="12.75" hidden="1">
      <c r="A42" s="14">
        <f t="shared" si="0"/>
        <v>34</v>
      </c>
      <c r="B42" s="58"/>
      <c r="C42" s="53"/>
      <c r="D42" s="20"/>
      <c r="E42" s="129" t="s">
        <v>13</v>
      </c>
      <c r="F42" s="22"/>
      <c r="G42" s="22"/>
      <c r="H42" s="38">
        <f>1534-53+1</f>
        <v>1482</v>
      </c>
      <c r="I42" s="22"/>
      <c r="J42" s="37">
        <f t="shared" si="2"/>
        <v>1482</v>
      </c>
      <c r="K42" s="128"/>
      <c r="L42" s="21"/>
      <c r="M42" s="22"/>
      <c r="N42" s="22"/>
      <c r="O42" s="22"/>
      <c r="P42" s="111"/>
      <c r="Q42" s="27">
        <f t="shared" si="3"/>
        <v>0</v>
      </c>
      <c r="R42" s="25"/>
      <c r="S42" s="26"/>
    </row>
    <row r="43" spans="1:19" ht="12.75" hidden="1">
      <c r="A43" s="14">
        <f t="shared" si="0"/>
        <v>35</v>
      </c>
      <c r="B43" s="58"/>
      <c r="C43" s="53"/>
      <c r="D43" s="20"/>
      <c r="E43" s="129" t="s">
        <v>14</v>
      </c>
      <c r="F43" s="37"/>
      <c r="G43" s="37"/>
      <c r="H43" s="38">
        <v>53</v>
      </c>
      <c r="I43" s="37"/>
      <c r="J43" s="37">
        <f t="shared" si="2"/>
        <v>53</v>
      </c>
      <c r="K43" s="112"/>
      <c r="L43" s="36"/>
      <c r="M43" s="37"/>
      <c r="N43" s="37"/>
      <c r="O43" s="37"/>
      <c r="P43" s="37"/>
      <c r="Q43" s="27">
        <f t="shared" si="3"/>
        <v>0</v>
      </c>
      <c r="R43" s="28"/>
      <c r="S43" s="26"/>
    </row>
    <row r="44" spans="1:19" ht="13.5" hidden="1" thickBot="1">
      <c r="A44" s="14">
        <f t="shared" si="0"/>
        <v>36</v>
      </c>
      <c r="B44" s="58"/>
      <c r="C44" s="53"/>
      <c r="D44" s="20"/>
      <c r="E44" s="129" t="s">
        <v>16</v>
      </c>
      <c r="F44" s="37"/>
      <c r="G44" s="37"/>
      <c r="H44" s="38"/>
      <c r="I44" s="37"/>
      <c r="J44" s="37">
        <f t="shared" si="2"/>
        <v>0</v>
      </c>
      <c r="K44" s="112"/>
      <c r="L44" s="36"/>
      <c r="M44" s="37"/>
      <c r="N44" s="37"/>
      <c r="O44" s="37"/>
      <c r="P44" s="37">
        <v>115</v>
      </c>
      <c r="Q44" s="27">
        <f t="shared" si="3"/>
        <v>115</v>
      </c>
      <c r="R44" s="28"/>
      <c r="S44" s="30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112"/>
      <c r="R45" s="28"/>
      <c r="S45" s="31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112"/>
      <c r="R46" s="28"/>
      <c r="S46" s="31"/>
      <c r="T46" s="5"/>
      <c r="U46" s="5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19" ht="18.75" hidden="1">
      <c r="A49" s="14"/>
      <c r="B49" s="131" t="s">
        <v>0</v>
      </c>
      <c r="C49" s="53"/>
      <c r="D49" s="20"/>
      <c r="E49" s="129"/>
      <c r="F49" s="37"/>
      <c r="G49" s="37"/>
      <c r="H49" s="38"/>
      <c r="I49" s="37"/>
      <c r="J49" s="44"/>
      <c r="K49" s="113"/>
      <c r="L49" s="39"/>
      <c r="M49" s="37"/>
      <c r="N49" s="37"/>
      <c r="O49" s="44"/>
      <c r="P49" s="44"/>
      <c r="Q49" s="113"/>
      <c r="R49" s="33"/>
      <c r="S49" s="34"/>
    </row>
    <row r="50" spans="1:19" ht="6" customHeight="1" hidden="1" thickBot="1">
      <c r="A50" s="14"/>
      <c r="B50" s="58"/>
      <c r="C50" s="53"/>
      <c r="D50" s="20"/>
      <c r="E50" s="129"/>
      <c r="F50" s="37"/>
      <c r="G50" s="37"/>
      <c r="H50" s="38"/>
      <c r="I50" s="37"/>
      <c r="J50" s="44"/>
      <c r="K50" s="113"/>
      <c r="L50" s="39"/>
      <c r="M50" s="37"/>
      <c r="N50" s="37"/>
      <c r="O50" s="44"/>
      <c r="P50" s="44"/>
      <c r="Q50" s="113"/>
      <c r="R50" s="33"/>
      <c r="S50" s="34"/>
    </row>
    <row r="51" spans="1:19" ht="13.5" customHeight="1" hidden="1" thickBot="1">
      <c r="A51" s="464" t="s">
        <v>1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6"/>
      <c r="L51" s="114"/>
      <c r="M51" s="115"/>
      <c r="N51" s="115"/>
      <c r="O51" s="115"/>
      <c r="P51" s="115"/>
      <c r="Q51" s="116"/>
      <c r="R51" s="9"/>
      <c r="S51" s="467"/>
    </row>
    <row r="52" spans="1:19" ht="18.75" customHeight="1" hidden="1">
      <c r="A52" s="132"/>
      <c r="B52" s="133"/>
      <c r="C52" s="134"/>
      <c r="D52" s="135"/>
      <c r="E52" s="136"/>
      <c r="F52" s="470" t="s">
        <v>2</v>
      </c>
      <c r="G52" s="470"/>
      <c r="H52" s="470"/>
      <c r="I52" s="470"/>
      <c r="J52" s="470"/>
      <c r="K52" s="137"/>
      <c r="L52" s="471" t="s">
        <v>3</v>
      </c>
      <c r="M52" s="470"/>
      <c r="N52" s="470"/>
      <c r="O52" s="470"/>
      <c r="P52" s="470"/>
      <c r="Q52" s="472"/>
      <c r="R52" s="10"/>
      <c r="S52" s="468"/>
    </row>
    <row r="53" spans="1:19" ht="12.75" hidden="1">
      <c r="A53" s="132"/>
      <c r="B53" s="138" t="s">
        <v>4</v>
      </c>
      <c r="C53" s="135" t="s">
        <v>5</v>
      </c>
      <c r="D53" s="473" t="s">
        <v>6</v>
      </c>
      <c r="E53" s="474"/>
      <c r="F53" s="474"/>
      <c r="G53" s="474"/>
      <c r="H53" s="474"/>
      <c r="I53" s="474"/>
      <c r="J53" s="474"/>
      <c r="K53" s="139"/>
      <c r="L53" s="475"/>
      <c r="M53" s="476"/>
      <c r="N53" s="476"/>
      <c r="O53" s="476"/>
      <c r="P53" s="476"/>
      <c r="Q53" s="477"/>
      <c r="R53" s="11"/>
      <c r="S53" s="468"/>
    </row>
    <row r="54" spans="1:19" ht="12.75" hidden="1">
      <c r="A54" s="132"/>
      <c r="B54" s="138" t="s">
        <v>7</v>
      </c>
      <c r="C54" s="135" t="s">
        <v>8</v>
      </c>
      <c r="D54" s="135"/>
      <c r="E54" s="136" t="s">
        <v>9</v>
      </c>
      <c r="F54" s="428">
        <v>610</v>
      </c>
      <c r="G54" s="428">
        <v>620</v>
      </c>
      <c r="H54" s="428">
        <v>630</v>
      </c>
      <c r="I54" s="428">
        <v>640</v>
      </c>
      <c r="J54" s="428" t="s">
        <v>10</v>
      </c>
      <c r="K54" s="140"/>
      <c r="L54" s="478">
        <v>711</v>
      </c>
      <c r="M54" s="428">
        <v>713</v>
      </c>
      <c r="N54" s="428">
        <v>714</v>
      </c>
      <c r="O54" s="428">
        <v>716</v>
      </c>
      <c r="P54" s="428">
        <v>717</v>
      </c>
      <c r="Q54" s="479" t="s">
        <v>10</v>
      </c>
      <c r="R54" s="12"/>
      <c r="S54" s="468"/>
    </row>
    <row r="55" spans="1:19" ht="13.5" hidden="1" thickBot="1">
      <c r="A55" s="132"/>
      <c r="B55" s="138"/>
      <c r="C55" s="135"/>
      <c r="D55" s="135"/>
      <c r="E55" s="136"/>
      <c r="F55" s="428"/>
      <c r="G55" s="428"/>
      <c r="H55" s="428"/>
      <c r="I55" s="428"/>
      <c r="J55" s="428"/>
      <c r="K55" s="140"/>
      <c r="L55" s="478"/>
      <c r="M55" s="428"/>
      <c r="N55" s="428"/>
      <c r="O55" s="428"/>
      <c r="P55" s="428"/>
      <c r="Q55" s="479"/>
      <c r="R55" s="12"/>
      <c r="S55" s="469"/>
    </row>
    <row r="56" spans="1:19" ht="12.75" hidden="1">
      <c r="A56" s="14">
        <f>A44+1</f>
        <v>37</v>
      </c>
      <c r="B56" s="58"/>
      <c r="C56" s="53"/>
      <c r="D56" s="20" t="s">
        <v>31</v>
      </c>
      <c r="E56" s="127" t="s">
        <v>32</v>
      </c>
      <c r="F56" s="22">
        <v>3075</v>
      </c>
      <c r="G56" s="22">
        <v>1075</v>
      </c>
      <c r="H56" s="23">
        <f>SUM(H57:H58)</f>
        <v>1554</v>
      </c>
      <c r="I56" s="22"/>
      <c r="J56" s="22">
        <f aca="true" t="shared" si="4" ref="J56:J89">SUM(F56:I56)</f>
        <v>5704</v>
      </c>
      <c r="K56" s="128"/>
      <c r="L56" s="21"/>
      <c r="M56" s="22">
        <f>SUM(M57:M61)</f>
        <v>30</v>
      </c>
      <c r="N56" s="22"/>
      <c r="O56" s="22"/>
      <c r="P56" s="22">
        <f>SUM(P58:P61)</f>
        <v>600</v>
      </c>
      <c r="Q56" s="24">
        <f aca="true" t="shared" si="5" ref="Q56:Q62">SUM(L56:P56)</f>
        <v>630</v>
      </c>
      <c r="R56" s="25"/>
      <c r="S56" s="35"/>
    </row>
    <row r="57" spans="1:19" ht="12.75" hidden="1">
      <c r="A57" s="14">
        <f aca="true" t="shared" si="6" ref="A57:A89">A56+1</f>
        <v>38</v>
      </c>
      <c r="B57" s="58"/>
      <c r="C57" s="53"/>
      <c r="D57" s="20"/>
      <c r="E57" s="129" t="s">
        <v>13</v>
      </c>
      <c r="F57" s="22"/>
      <c r="G57" s="22"/>
      <c r="H57" s="38">
        <f>1554-68</f>
        <v>1486</v>
      </c>
      <c r="I57" s="22"/>
      <c r="J57" s="37">
        <f t="shared" si="4"/>
        <v>1486</v>
      </c>
      <c r="K57" s="128"/>
      <c r="L57" s="21"/>
      <c r="M57" s="22"/>
      <c r="N57" s="22"/>
      <c r="O57" s="22"/>
      <c r="P57" s="22"/>
      <c r="Q57" s="27">
        <f t="shared" si="5"/>
        <v>0</v>
      </c>
      <c r="R57" s="25"/>
      <c r="S57" s="26"/>
    </row>
    <row r="58" spans="1:19" ht="12.75" hidden="1">
      <c r="A58" s="14">
        <f t="shared" si="6"/>
        <v>39</v>
      </c>
      <c r="B58" s="58"/>
      <c r="C58" s="53"/>
      <c r="D58" s="20"/>
      <c r="E58" s="129" t="s">
        <v>14</v>
      </c>
      <c r="F58" s="37"/>
      <c r="G58" s="37"/>
      <c r="H58" s="38">
        <v>68</v>
      </c>
      <c r="I58" s="37"/>
      <c r="J58" s="37">
        <f t="shared" si="4"/>
        <v>68</v>
      </c>
      <c r="K58" s="112"/>
      <c r="L58" s="36"/>
      <c r="M58" s="37"/>
      <c r="N58" s="37"/>
      <c r="O58" s="37"/>
      <c r="P58" s="37"/>
      <c r="Q58" s="27">
        <f t="shared" si="5"/>
        <v>0</v>
      </c>
      <c r="R58" s="28"/>
      <c r="S58" s="26"/>
    </row>
    <row r="59" spans="1:19" ht="12.75" hidden="1">
      <c r="A59" s="14">
        <f t="shared" si="6"/>
        <v>40</v>
      </c>
      <c r="B59" s="58"/>
      <c r="C59" s="53"/>
      <c r="D59" s="20"/>
      <c r="E59" s="129" t="s">
        <v>21</v>
      </c>
      <c r="F59" s="37"/>
      <c r="G59" s="37"/>
      <c r="H59" s="38"/>
      <c r="I59" s="37"/>
      <c r="J59" s="37">
        <f t="shared" si="4"/>
        <v>0</v>
      </c>
      <c r="K59" s="112"/>
      <c r="L59" s="36"/>
      <c r="M59" s="37"/>
      <c r="N59" s="37"/>
      <c r="O59" s="37"/>
      <c r="P59" s="37">
        <v>500</v>
      </c>
      <c r="Q59" s="27">
        <f t="shared" si="5"/>
        <v>500</v>
      </c>
      <c r="R59" s="28"/>
      <c r="S59" s="26"/>
    </row>
    <row r="60" spans="1:19" ht="12.75" hidden="1">
      <c r="A60" s="14">
        <f t="shared" si="6"/>
        <v>41</v>
      </c>
      <c r="B60" s="58"/>
      <c r="C60" s="53"/>
      <c r="D60" s="20"/>
      <c r="E60" s="129" t="s">
        <v>16</v>
      </c>
      <c r="F60" s="37"/>
      <c r="G60" s="37"/>
      <c r="H60" s="38"/>
      <c r="I60" s="37"/>
      <c r="J60" s="37">
        <f t="shared" si="4"/>
        <v>0</v>
      </c>
      <c r="K60" s="112"/>
      <c r="L60" s="36"/>
      <c r="M60" s="37"/>
      <c r="N60" s="37"/>
      <c r="O60" s="37"/>
      <c r="P60" s="37">
        <v>100</v>
      </c>
      <c r="Q60" s="27">
        <f t="shared" si="5"/>
        <v>100</v>
      </c>
      <c r="R60" s="28"/>
      <c r="S60" s="26"/>
    </row>
    <row r="61" spans="1:19" ht="12.75" hidden="1">
      <c r="A61" s="14">
        <f t="shared" si="6"/>
        <v>42</v>
      </c>
      <c r="B61" s="58"/>
      <c r="C61" s="53"/>
      <c r="D61" s="20"/>
      <c r="E61" s="129" t="s">
        <v>22</v>
      </c>
      <c r="F61" s="37"/>
      <c r="G61" s="37"/>
      <c r="H61" s="38"/>
      <c r="I61" s="37"/>
      <c r="J61" s="37">
        <f t="shared" si="4"/>
        <v>0</v>
      </c>
      <c r="K61" s="112"/>
      <c r="L61" s="36"/>
      <c r="M61" s="37">
        <v>30</v>
      </c>
      <c r="N61" s="37"/>
      <c r="O61" s="37"/>
      <c r="P61" s="40"/>
      <c r="Q61" s="27">
        <f t="shared" si="5"/>
        <v>30</v>
      </c>
      <c r="R61" s="28"/>
      <c r="S61" s="41"/>
    </row>
    <row r="62" spans="1:19" ht="12.75" hidden="1">
      <c r="A62" s="14">
        <f t="shared" si="6"/>
        <v>43</v>
      </c>
      <c r="B62" s="58"/>
      <c r="C62" s="53"/>
      <c r="D62" s="20" t="s">
        <v>33</v>
      </c>
      <c r="E62" s="127" t="s">
        <v>34</v>
      </c>
      <c r="F62" s="22">
        <v>2650</v>
      </c>
      <c r="G62" s="22">
        <v>940</v>
      </c>
      <c r="H62" s="23">
        <f>SUM(H63:H64)</f>
        <v>1765</v>
      </c>
      <c r="I62" s="22"/>
      <c r="J62" s="22">
        <f t="shared" si="4"/>
        <v>5355</v>
      </c>
      <c r="K62" s="128"/>
      <c r="L62" s="21"/>
      <c r="M62" s="22"/>
      <c r="N62" s="22"/>
      <c r="O62" s="22"/>
      <c r="P62" s="22">
        <f>SUM(P64:P66)</f>
        <v>870</v>
      </c>
      <c r="Q62" s="24">
        <f t="shared" si="5"/>
        <v>870</v>
      </c>
      <c r="R62" s="25"/>
      <c r="S62" s="42"/>
    </row>
    <row r="63" spans="1:19" ht="12.75" hidden="1">
      <c r="A63" s="14">
        <f t="shared" si="6"/>
        <v>44</v>
      </c>
      <c r="B63" s="58"/>
      <c r="C63" s="53"/>
      <c r="D63" s="20"/>
      <c r="E63" s="129" t="s">
        <v>13</v>
      </c>
      <c r="F63" s="22"/>
      <c r="G63" s="22"/>
      <c r="H63" s="38">
        <f>1765-60</f>
        <v>1705</v>
      </c>
      <c r="I63" s="22"/>
      <c r="J63" s="37">
        <f t="shared" si="4"/>
        <v>1705</v>
      </c>
      <c r="K63" s="128"/>
      <c r="L63" s="21"/>
      <c r="M63" s="22"/>
      <c r="N63" s="22"/>
      <c r="O63" s="22"/>
      <c r="P63" s="22"/>
      <c r="Q63" s="24"/>
      <c r="R63" s="25"/>
      <c r="S63" s="42"/>
    </row>
    <row r="64" spans="1:19" ht="12.75" hidden="1">
      <c r="A64" s="14">
        <f t="shared" si="6"/>
        <v>45</v>
      </c>
      <c r="B64" s="58"/>
      <c r="C64" s="53"/>
      <c r="D64" s="20"/>
      <c r="E64" s="129" t="s">
        <v>14</v>
      </c>
      <c r="F64" s="37"/>
      <c r="G64" s="37"/>
      <c r="H64" s="38">
        <v>60</v>
      </c>
      <c r="I64" s="37"/>
      <c r="J64" s="37">
        <f t="shared" si="4"/>
        <v>60</v>
      </c>
      <c r="K64" s="112"/>
      <c r="L64" s="36"/>
      <c r="M64" s="37"/>
      <c r="N64" s="37"/>
      <c r="O64" s="37"/>
      <c r="P64" s="37"/>
      <c r="Q64" s="27">
        <f aca="true" t="shared" si="7" ref="Q64:Q89">SUM(L64:P64)</f>
        <v>0</v>
      </c>
      <c r="R64" s="28"/>
      <c r="S64" s="42"/>
    </row>
    <row r="65" spans="1:19" ht="12.75" hidden="1">
      <c r="A65" s="14">
        <f t="shared" si="6"/>
        <v>46</v>
      </c>
      <c r="B65" s="58"/>
      <c r="C65" s="53"/>
      <c r="D65" s="20"/>
      <c r="E65" s="129" t="s">
        <v>35</v>
      </c>
      <c r="F65" s="37"/>
      <c r="G65" s="37"/>
      <c r="H65" s="38"/>
      <c r="I65" s="37"/>
      <c r="J65" s="37">
        <f t="shared" si="4"/>
        <v>0</v>
      </c>
      <c r="K65" s="112"/>
      <c r="L65" s="36"/>
      <c r="M65" s="37"/>
      <c r="N65" s="37"/>
      <c r="O65" s="37"/>
      <c r="P65" s="37">
        <v>750</v>
      </c>
      <c r="Q65" s="27">
        <f t="shared" si="7"/>
        <v>750</v>
      </c>
      <c r="R65" s="28"/>
      <c r="S65" s="42"/>
    </row>
    <row r="66" spans="1:19" ht="12.75" hidden="1">
      <c r="A66" s="14">
        <f t="shared" si="6"/>
        <v>47</v>
      </c>
      <c r="B66" s="58"/>
      <c r="C66" s="53"/>
      <c r="D66" s="20"/>
      <c r="E66" s="129" t="s">
        <v>16</v>
      </c>
      <c r="F66" s="37"/>
      <c r="G66" s="37"/>
      <c r="H66" s="38"/>
      <c r="I66" s="37"/>
      <c r="J66" s="37">
        <f t="shared" si="4"/>
        <v>0</v>
      </c>
      <c r="K66" s="112"/>
      <c r="L66" s="36"/>
      <c r="M66" s="37"/>
      <c r="N66" s="37"/>
      <c r="O66" s="37"/>
      <c r="P66" s="37">
        <v>120</v>
      </c>
      <c r="Q66" s="27">
        <f t="shared" si="7"/>
        <v>120</v>
      </c>
      <c r="R66" s="28"/>
      <c r="S66" s="42"/>
    </row>
    <row r="67" spans="1:19" ht="12.75" hidden="1">
      <c r="A67" s="14">
        <f t="shared" si="6"/>
        <v>48</v>
      </c>
      <c r="B67" s="58"/>
      <c r="C67" s="53"/>
      <c r="D67" s="20" t="s">
        <v>36</v>
      </c>
      <c r="E67" s="127" t="s">
        <v>37</v>
      </c>
      <c r="F67" s="22">
        <v>1380</v>
      </c>
      <c r="G67" s="22">
        <v>490</v>
      </c>
      <c r="H67" s="23">
        <f>SUM(H68:H70)</f>
        <v>950</v>
      </c>
      <c r="I67" s="22"/>
      <c r="J67" s="22">
        <f t="shared" si="4"/>
        <v>2820</v>
      </c>
      <c r="K67" s="128"/>
      <c r="L67" s="21"/>
      <c r="M67" s="22"/>
      <c r="N67" s="22"/>
      <c r="O67" s="22"/>
      <c r="P67" s="22">
        <f>SUM(P69:P72)</f>
        <v>140</v>
      </c>
      <c r="Q67" s="24">
        <f t="shared" si="7"/>
        <v>140</v>
      </c>
      <c r="R67" s="25"/>
      <c r="S67" s="42"/>
    </row>
    <row r="68" spans="1:19" ht="12.75" hidden="1">
      <c r="A68" s="14">
        <f t="shared" si="6"/>
        <v>49</v>
      </c>
      <c r="B68" s="58"/>
      <c r="C68" s="53"/>
      <c r="D68" s="20"/>
      <c r="E68" s="129" t="s">
        <v>13</v>
      </c>
      <c r="F68" s="22"/>
      <c r="G68" s="22"/>
      <c r="H68" s="38">
        <f>950-30-128</f>
        <v>792</v>
      </c>
      <c r="I68" s="22"/>
      <c r="J68" s="37">
        <f t="shared" si="4"/>
        <v>792</v>
      </c>
      <c r="K68" s="128"/>
      <c r="L68" s="21"/>
      <c r="M68" s="22"/>
      <c r="N68" s="22"/>
      <c r="O68" s="22"/>
      <c r="P68" s="22"/>
      <c r="Q68" s="24">
        <f t="shared" si="7"/>
        <v>0</v>
      </c>
      <c r="R68" s="25"/>
      <c r="S68" s="42"/>
    </row>
    <row r="69" spans="1:19" ht="12.75" hidden="1">
      <c r="A69" s="14">
        <f t="shared" si="6"/>
        <v>50</v>
      </c>
      <c r="B69" s="58"/>
      <c r="C69" s="53"/>
      <c r="D69" s="20"/>
      <c r="E69" s="129" t="s">
        <v>14</v>
      </c>
      <c r="F69" s="37"/>
      <c r="G69" s="37"/>
      <c r="H69" s="38">
        <v>30</v>
      </c>
      <c r="I69" s="37"/>
      <c r="J69" s="37">
        <f t="shared" si="4"/>
        <v>30</v>
      </c>
      <c r="K69" s="112"/>
      <c r="L69" s="36"/>
      <c r="M69" s="37"/>
      <c r="N69" s="37"/>
      <c r="O69" s="37"/>
      <c r="P69" s="37"/>
      <c r="Q69" s="24">
        <f t="shared" si="7"/>
        <v>0</v>
      </c>
      <c r="R69" s="28"/>
      <c r="S69" s="26"/>
    </row>
    <row r="70" spans="1:19" ht="12.75" hidden="1">
      <c r="A70" s="14">
        <f t="shared" si="6"/>
        <v>51</v>
      </c>
      <c r="B70" s="58"/>
      <c r="C70" s="53"/>
      <c r="D70" s="20"/>
      <c r="E70" s="129" t="s">
        <v>15</v>
      </c>
      <c r="F70" s="37"/>
      <c r="G70" s="37"/>
      <c r="H70" s="38">
        <v>128</v>
      </c>
      <c r="I70" s="37"/>
      <c r="J70" s="37">
        <f t="shared" si="4"/>
        <v>128</v>
      </c>
      <c r="K70" s="112"/>
      <c r="L70" s="36"/>
      <c r="M70" s="37"/>
      <c r="N70" s="37"/>
      <c r="O70" s="37"/>
      <c r="P70" s="37"/>
      <c r="Q70" s="27">
        <f t="shared" si="7"/>
        <v>0</v>
      </c>
      <c r="R70" s="28"/>
      <c r="S70" s="26"/>
    </row>
    <row r="71" spans="1:19" ht="12.75" hidden="1">
      <c r="A71" s="14">
        <f t="shared" si="6"/>
        <v>52</v>
      </c>
      <c r="B71" s="58"/>
      <c r="C71" s="53"/>
      <c r="D71" s="20"/>
      <c r="E71" s="129" t="s">
        <v>21</v>
      </c>
      <c r="F71" s="37"/>
      <c r="G71" s="37"/>
      <c r="H71" s="38"/>
      <c r="I71" s="37"/>
      <c r="J71" s="37">
        <f t="shared" si="4"/>
        <v>0</v>
      </c>
      <c r="K71" s="112"/>
      <c r="L71" s="36"/>
      <c r="M71" s="37"/>
      <c r="N71" s="37"/>
      <c r="O71" s="37"/>
      <c r="P71" s="37">
        <v>100</v>
      </c>
      <c r="Q71" s="27">
        <f t="shared" si="7"/>
        <v>100</v>
      </c>
      <c r="R71" s="28"/>
      <c r="S71" s="26"/>
    </row>
    <row r="72" spans="1:19" ht="12.75" hidden="1">
      <c r="A72" s="14">
        <f t="shared" si="6"/>
        <v>53</v>
      </c>
      <c r="B72" s="58"/>
      <c r="C72" s="53"/>
      <c r="D72" s="20"/>
      <c r="E72" s="129" t="s">
        <v>16</v>
      </c>
      <c r="F72" s="37"/>
      <c r="G72" s="37"/>
      <c r="H72" s="38"/>
      <c r="I72" s="37"/>
      <c r="J72" s="37">
        <f t="shared" si="4"/>
        <v>0</v>
      </c>
      <c r="K72" s="112"/>
      <c r="L72" s="36"/>
      <c r="M72" s="37"/>
      <c r="N72" s="37"/>
      <c r="O72" s="44"/>
      <c r="P72" s="44">
        <v>40</v>
      </c>
      <c r="Q72" s="45">
        <f t="shared" si="7"/>
        <v>40</v>
      </c>
      <c r="R72" s="33"/>
      <c r="S72" s="26"/>
    </row>
    <row r="73" spans="1:19" ht="12.75" hidden="1">
      <c r="A73" s="14">
        <f t="shared" si="6"/>
        <v>54</v>
      </c>
      <c r="B73" s="58"/>
      <c r="C73" s="53"/>
      <c r="D73" s="20" t="s">
        <v>38</v>
      </c>
      <c r="E73" s="127" t="s">
        <v>39</v>
      </c>
      <c r="F73" s="22">
        <v>1818</v>
      </c>
      <c r="G73" s="22">
        <v>648</v>
      </c>
      <c r="H73" s="23">
        <f>SUM(H74:H76)</f>
        <v>1288</v>
      </c>
      <c r="I73" s="22"/>
      <c r="J73" s="22">
        <f t="shared" si="4"/>
        <v>3754</v>
      </c>
      <c r="K73" s="128"/>
      <c r="L73" s="21"/>
      <c r="M73" s="22"/>
      <c r="N73" s="22"/>
      <c r="O73" s="46"/>
      <c r="P73" s="46">
        <f>SUM(P75:P78)</f>
        <v>390</v>
      </c>
      <c r="Q73" s="47">
        <f t="shared" si="7"/>
        <v>390</v>
      </c>
      <c r="R73" s="43"/>
      <c r="S73" s="26"/>
    </row>
    <row r="74" spans="1:19" ht="12.75" hidden="1">
      <c r="A74" s="14">
        <f t="shared" si="6"/>
        <v>55</v>
      </c>
      <c r="B74" s="58"/>
      <c r="C74" s="53"/>
      <c r="D74" s="20"/>
      <c r="E74" s="129" t="s">
        <v>13</v>
      </c>
      <c r="F74" s="22"/>
      <c r="G74" s="22"/>
      <c r="H74" s="38">
        <f>1288-28-130</f>
        <v>1130</v>
      </c>
      <c r="I74" s="22"/>
      <c r="J74" s="37">
        <f t="shared" si="4"/>
        <v>1130</v>
      </c>
      <c r="K74" s="128"/>
      <c r="L74" s="21"/>
      <c r="M74" s="22"/>
      <c r="N74" s="22"/>
      <c r="O74" s="46"/>
      <c r="P74" s="46"/>
      <c r="Q74" s="47">
        <f t="shared" si="7"/>
        <v>0</v>
      </c>
      <c r="R74" s="43"/>
      <c r="S74" s="26"/>
    </row>
    <row r="75" spans="1:19" ht="12.75" hidden="1">
      <c r="A75" s="14">
        <f t="shared" si="6"/>
        <v>56</v>
      </c>
      <c r="B75" s="58"/>
      <c r="C75" s="53"/>
      <c r="D75" s="20"/>
      <c r="E75" s="129" t="s">
        <v>14</v>
      </c>
      <c r="F75" s="37"/>
      <c r="G75" s="37"/>
      <c r="H75" s="38">
        <v>28</v>
      </c>
      <c r="I75" s="37"/>
      <c r="J75" s="37">
        <f t="shared" si="4"/>
        <v>28</v>
      </c>
      <c r="K75" s="112"/>
      <c r="L75" s="36"/>
      <c r="M75" s="37"/>
      <c r="N75" s="37"/>
      <c r="O75" s="44"/>
      <c r="P75" s="44"/>
      <c r="Q75" s="47">
        <f t="shared" si="7"/>
        <v>0</v>
      </c>
      <c r="R75" s="33"/>
      <c r="S75" s="26"/>
    </row>
    <row r="76" spans="1:19" ht="12.75" hidden="1">
      <c r="A76" s="14">
        <f t="shared" si="6"/>
        <v>57</v>
      </c>
      <c r="B76" s="58"/>
      <c r="C76" s="53"/>
      <c r="D76" s="20"/>
      <c r="E76" s="129" t="s">
        <v>40</v>
      </c>
      <c r="F76" s="37"/>
      <c r="G76" s="37"/>
      <c r="H76" s="38">
        <v>130</v>
      </c>
      <c r="I76" s="37"/>
      <c r="J76" s="37">
        <f t="shared" si="4"/>
        <v>130</v>
      </c>
      <c r="K76" s="112"/>
      <c r="L76" s="36"/>
      <c r="M76" s="37"/>
      <c r="N76" s="37"/>
      <c r="O76" s="44"/>
      <c r="P76" s="44"/>
      <c r="Q76" s="47">
        <f t="shared" si="7"/>
        <v>0</v>
      </c>
      <c r="R76" s="33"/>
      <c r="S76" s="26"/>
    </row>
    <row r="77" spans="1:19" ht="12.75" hidden="1">
      <c r="A77" s="14">
        <f t="shared" si="6"/>
        <v>58</v>
      </c>
      <c r="B77" s="58"/>
      <c r="C77" s="53"/>
      <c r="D77" s="20"/>
      <c r="E77" s="129" t="s">
        <v>21</v>
      </c>
      <c r="F77" s="37"/>
      <c r="G77" s="37"/>
      <c r="H77" s="38"/>
      <c r="I77" s="37"/>
      <c r="J77" s="37">
        <f t="shared" si="4"/>
        <v>0</v>
      </c>
      <c r="K77" s="112"/>
      <c r="L77" s="36"/>
      <c r="M77" s="37"/>
      <c r="N77" s="37"/>
      <c r="O77" s="44"/>
      <c r="P77" s="44">
        <v>330</v>
      </c>
      <c r="Q77" s="45">
        <f t="shared" si="7"/>
        <v>330</v>
      </c>
      <c r="R77" s="33"/>
      <c r="S77" s="26"/>
    </row>
    <row r="78" spans="1:19" ht="12.75" hidden="1">
      <c r="A78" s="14">
        <f t="shared" si="6"/>
        <v>59</v>
      </c>
      <c r="B78" s="58"/>
      <c r="C78" s="53"/>
      <c r="D78" s="20"/>
      <c r="E78" s="129" t="s">
        <v>16</v>
      </c>
      <c r="F78" s="37"/>
      <c r="G78" s="37"/>
      <c r="H78" s="38"/>
      <c r="I78" s="37"/>
      <c r="J78" s="44">
        <f t="shared" si="4"/>
        <v>0</v>
      </c>
      <c r="K78" s="113"/>
      <c r="L78" s="36"/>
      <c r="M78" s="37"/>
      <c r="N78" s="37"/>
      <c r="O78" s="44"/>
      <c r="P78" s="44">
        <v>60</v>
      </c>
      <c r="Q78" s="45">
        <f t="shared" si="7"/>
        <v>60</v>
      </c>
      <c r="R78" s="33"/>
      <c r="S78" s="26"/>
    </row>
    <row r="79" spans="1:19" ht="12.75" hidden="1">
      <c r="A79" s="14">
        <f t="shared" si="6"/>
        <v>60</v>
      </c>
      <c r="B79" s="58"/>
      <c r="C79" s="53"/>
      <c r="D79" s="20" t="s">
        <v>41</v>
      </c>
      <c r="E79" s="127" t="s">
        <v>42</v>
      </c>
      <c r="F79" s="22">
        <v>1930</v>
      </c>
      <c r="G79" s="22">
        <v>675</v>
      </c>
      <c r="H79" s="23">
        <f>SUM(H80:H82)</f>
        <v>1142</v>
      </c>
      <c r="I79" s="22"/>
      <c r="J79" s="22">
        <f t="shared" si="4"/>
        <v>3747</v>
      </c>
      <c r="K79" s="128"/>
      <c r="L79" s="21"/>
      <c r="M79" s="22"/>
      <c r="N79" s="22"/>
      <c r="O79" s="46"/>
      <c r="P79" s="46">
        <f>SUM(P81:P84)</f>
        <v>330</v>
      </c>
      <c r="Q79" s="47">
        <f t="shared" si="7"/>
        <v>330</v>
      </c>
      <c r="R79" s="43"/>
      <c r="S79" s="26"/>
    </row>
    <row r="80" spans="1:19" ht="12.75" hidden="1">
      <c r="A80" s="14">
        <f t="shared" si="6"/>
        <v>61</v>
      </c>
      <c r="B80" s="58"/>
      <c r="C80" s="53"/>
      <c r="D80" s="20"/>
      <c r="E80" s="129" t="s">
        <v>13</v>
      </c>
      <c r="F80" s="22"/>
      <c r="G80" s="22"/>
      <c r="H80" s="23">
        <f>1142-40-786</f>
        <v>316</v>
      </c>
      <c r="I80" s="22"/>
      <c r="J80" s="37">
        <f t="shared" si="4"/>
        <v>316</v>
      </c>
      <c r="K80" s="128"/>
      <c r="L80" s="21"/>
      <c r="M80" s="22"/>
      <c r="N80" s="22"/>
      <c r="O80" s="46"/>
      <c r="P80" s="46"/>
      <c r="Q80" s="47">
        <f t="shared" si="7"/>
        <v>0</v>
      </c>
      <c r="R80" s="43"/>
      <c r="S80" s="26"/>
    </row>
    <row r="81" spans="1:19" ht="12.75" hidden="1">
      <c r="A81" s="14">
        <f t="shared" si="6"/>
        <v>62</v>
      </c>
      <c r="B81" s="58"/>
      <c r="C81" s="53"/>
      <c r="D81" s="20"/>
      <c r="E81" s="141" t="s">
        <v>14</v>
      </c>
      <c r="F81" s="37"/>
      <c r="G81" s="37"/>
      <c r="H81" s="38">
        <v>40</v>
      </c>
      <c r="I81" s="37"/>
      <c r="J81" s="37">
        <f t="shared" si="4"/>
        <v>40</v>
      </c>
      <c r="K81" s="112"/>
      <c r="L81" s="36"/>
      <c r="M81" s="37"/>
      <c r="N81" s="37"/>
      <c r="O81" s="44"/>
      <c r="P81" s="44"/>
      <c r="Q81" s="47">
        <f t="shared" si="7"/>
        <v>0</v>
      </c>
      <c r="R81" s="33"/>
      <c r="S81" s="26"/>
    </row>
    <row r="82" spans="1:19" ht="12.75" hidden="1">
      <c r="A82" s="14">
        <f t="shared" si="6"/>
        <v>63</v>
      </c>
      <c r="B82" s="58"/>
      <c r="C82" s="53"/>
      <c r="D82" s="20"/>
      <c r="E82" s="141" t="s">
        <v>15</v>
      </c>
      <c r="F82" s="37"/>
      <c r="G82" s="37"/>
      <c r="H82" s="38">
        <f>764+22</f>
        <v>786</v>
      </c>
      <c r="I82" s="37"/>
      <c r="J82" s="37">
        <f t="shared" si="4"/>
        <v>786</v>
      </c>
      <c r="K82" s="112"/>
      <c r="L82" s="36"/>
      <c r="M82" s="37"/>
      <c r="N82" s="37"/>
      <c r="O82" s="44"/>
      <c r="P82" s="44"/>
      <c r="Q82" s="47">
        <f t="shared" si="7"/>
        <v>0</v>
      </c>
      <c r="R82" s="33"/>
      <c r="S82" s="26"/>
    </row>
    <row r="83" spans="1:19" ht="12.75" hidden="1">
      <c r="A83" s="14">
        <f t="shared" si="6"/>
        <v>64</v>
      </c>
      <c r="B83" s="58"/>
      <c r="C83" s="53"/>
      <c r="D83" s="20"/>
      <c r="E83" s="129" t="s">
        <v>21</v>
      </c>
      <c r="F83" s="37"/>
      <c r="G83" s="37"/>
      <c r="H83" s="38"/>
      <c r="I83" s="37"/>
      <c r="J83" s="37">
        <f t="shared" si="4"/>
        <v>0</v>
      </c>
      <c r="K83" s="112"/>
      <c r="L83" s="36"/>
      <c r="M83" s="37"/>
      <c r="N83" s="37"/>
      <c r="O83" s="44"/>
      <c r="P83" s="44">
        <v>230</v>
      </c>
      <c r="Q83" s="47">
        <f t="shared" si="7"/>
        <v>230</v>
      </c>
      <c r="R83" s="33"/>
      <c r="S83" s="26"/>
    </row>
    <row r="84" spans="1:19" ht="12.75" hidden="1">
      <c r="A84" s="14">
        <f t="shared" si="6"/>
        <v>65</v>
      </c>
      <c r="B84" s="58"/>
      <c r="C84" s="53"/>
      <c r="D84" s="20"/>
      <c r="E84" s="129" t="s">
        <v>16</v>
      </c>
      <c r="F84" s="37"/>
      <c r="G84" s="37"/>
      <c r="H84" s="38"/>
      <c r="I84" s="37"/>
      <c r="J84" s="37">
        <f t="shared" si="4"/>
        <v>0</v>
      </c>
      <c r="K84" s="112"/>
      <c r="L84" s="36"/>
      <c r="M84" s="37"/>
      <c r="N84" s="37"/>
      <c r="O84" s="44"/>
      <c r="P84" s="44">
        <v>100</v>
      </c>
      <c r="Q84" s="47">
        <f t="shared" si="7"/>
        <v>100</v>
      </c>
      <c r="R84" s="33"/>
      <c r="S84" s="26"/>
    </row>
    <row r="85" spans="1:19" ht="12.75" hidden="1">
      <c r="A85" s="14">
        <f t="shared" si="6"/>
        <v>66</v>
      </c>
      <c r="B85" s="58"/>
      <c r="C85" s="53"/>
      <c r="D85" s="20" t="s">
        <v>43</v>
      </c>
      <c r="E85" s="127" t="s">
        <v>44</v>
      </c>
      <c r="F85" s="22">
        <v>1700</v>
      </c>
      <c r="G85" s="22">
        <v>600</v>
      </c>
      <c r="H85" s="23">
        <f>SUM(H86:H88)</f>
        <v>774</v>
      </c>
      <c r="I85" s="22"/>
      <c r="J85" s="22">
        <f t="shared" si="4"/>
        <v>3074</v>
      </c>
      <c r="K85" s="128"/>
      <c r="L85" s="21"/>
      <c r="M85" s="22"/>
      <c r="N85" s="22"/>
      <c r="O85" s="46"/>
      <c r="P85" s="46">
        <f>SUM(P88:P89)</f>
        <v>60</v>
      </c>
      <c r="Q85" s="47">
        <f t="shared" si="7"/>
        <v>60</v>
      </c>
      <c r="R85" s="43"/>
      <c r="S85" s="26"/>
    </row>
    <row r="86" spans="1:19" ht="12.75" hidden="1">
      <c r="A86" s="14">
        <f t="shared" si="6"/>
        <v>67</v>
      </c>
      <c r="B86" s="58"/>
      <c r="C86" s="53"/>
      <c r="D86" s="20"/>
      <c r="E86" s="129" t="s">
        <v>13</v>
      </c>
      <c r="F86" s="22"/>
      <c r="G86" s="22"/>
      <c r="H86" s="38">
        <f>774-37-72</f>
        <v>665</v>
      </c>
      <c r="I86" s="22"/>
      <c r="J86" s="37">
        <f t="shared" si="4"/>
        <v>665</v>
      </c>
      <c r="K86" s="128"/>
      <c r="L86" s="21"/>
      <c r="M86" s="22"/>
      <c r="N86" s="22"/>
      <c r="O86" s="46"/>
      <c r="P86" s="46"/>
      <c r="Q86" s="47">
        <f t="shared" si="7"/>
        <v>0</v>
      </c>
      <c r="R86" s="43"/>
      <c r="S86" s="26"/>
    </row>
    <row r="87" spans="1:19" ht="12.75" hidden="1">
      <c r="A87" s="14">
        <f t="shared" si="6"/>
        <v>68</v>
      </c>
      <c r="B87" s="58"/>
      <c r="C87" s="53"/>
      <c r="D87" s="20"/>
      <c r="E87" s="129" t="s">
        <v>15</v>
      </c>
      <c r="F87" s="22"/>
      <c r="G87" s="22"/>
      <c r="H87" s="38">
        <v>72</v>
      </c>
      <c r="I87" s="22"/>
      <c r="J87" s="37">
        <f t="shared" si="4"/>
        <v>72</v>
      </c>
      <c r="K87" s="128"/>
      <c r="L87" s="21"/>
      <c r="M87" s="22"/>
      <c r="N87" s="22"/>
      <c r="O87" s="46"/>
      <c r="P87" s="46"/>
      <c r="Q87" s="47">
        <f t="shared" si="7"/>
        <v>0</v>
      </c>
      <c r="R87" s="43"/>
      <c r="S87" s="26"/>
    </row>
    <row r="88" spans="1:19" ht="12.75" hidden="1">
      <c r="A88" s="14">
        <f t="shared" si="6"/>
        <v>69</v>
      </c>
      <c r="B88" s="58"/>
      <c r="C88" s="53"/>
      <c r="D88" s="20"/>
      <c r="E88" s="129" t="s">
        <v>14</v>
      </c>
      <c r="F88" s="37"/>
      <c r="G88" s="37"/>
      <c r="H88" s="38">
        <v>37</v>
      </c>
      <c r="I88" s="37"/>
      <c r="J88" s="44">
        <f t="shared" si="4"/>
        <v>37</v>
      </c>
      <c r="K88" s="113"/>
      <c r="L88" s="36"/>
      <c r="M88" s="37"/>
      <c r="N88" s="37"/>
      <c r="O88" s="44"/>
      <c r="P88" s="44"/>
      <c r="Q88" s="47">
        <f t="shared" si="7"/>
        <v>0</v>
      </c>
      <c r="R88" s="33"/>
      <c r="S88" s="26"/>
    </row>
    <row r="89" spans="1:19" ht="13.5" hidden="1" thickBot="1">
      <c r="A89" s="14">
        <f t="shared" si="6"/>
        <v>70</v>
      </c>
      <c r="B89" s="58"/>
      <c r="C89" s="53"/>
      <c r="D89" s="20"/>
      <c r="E89" s="129" t="s">
        <v>16</v>
      </c>
      <c r="F89" s="37"/>
      <c r="G89" s="37"/>
      <c r="H89" s="38"/>
      <c r="I89" s="37"/>
      <c r="J89" s="44">
        <f t="shared" si="4"/>
        <v>0</v>
      </c>
      <c r="K89" s="113"/>
      <c r="L89" s="36"/>
      <c r="M89" s="37"/>
      <c r="N89" s="37"/>
      <c r="O89" s="44"/>
      <c r="P89" s="44">
        <v>60</v>
      </c>
      <c r="Q89" s="47">
        <f t="shared" si="7"/>
        <v>60</v>
      </c>
      <c r="R89" s="33"/>
      <c r="S89" s="30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117"/>
      <c r="R90" s="33"/>
      <c r="S90" s="31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117"/>
      <c r="R91" s="33"/>
      <c r="S91" s="31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8.75" hidden="1">
      <c r="A94" s="14"/>
      <c r="B94" s="131" t="s">
        <v>0</v>
      </c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3"/>
      <c r="R94" s="33"/>
      <c r="S94" s="34"/>
    </row>
    <row r="95" spans="1:19" ht="6" customHeight="1" hidden="1" thickBot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3"/>
      <c r="R95" s="33"/>
      <c r="S95" s="34"/>
    </row>
    <row r="96" spans="1:19" ht="13.5" customHeight="1" hidden="1" thickBot="1">
      <c r="A96" s="464" t="s">
        <v>1</v>
      </c>
      <c r="B96" s="465"/>
      <c r="C96" s="465"/>
      <c r="D96" s="465"/>
      <c r="E96" s="465"/>
      <c r="F96" s="465"/>
      <c r="G96" s="465"/>
      <c r="H96" s="465"/>
      <c r="I96" s="465"/>
      <c r="J96" s="465"/>
      <c r="K96" s="466"/>
      <c r="L96" s="114"/>
      <c r="M96" s="115"/>
      <c r="N96" s="115"/>
      <c r="O96" s="115"/>
      <c r="P96" s="115"/>
      <c r="Q96" s="116"/>
      <c r="R96" s="9"/>
      <c r="S96" s="467"/>
    </row>
    <row r="97" spans="1:19" ht="18.75" customHeight="1" hidden="1">
      <c r="A97" s="132"/>
      <c r="B97" s="133"/>
      <c r="C97" s="134"/>
      <c r="D97" s="135"/>
      <c r="E97" s="136"/>
      <c r="F97" s="470" t="s">
        <v>2</v>
      </c>
      <c r="G97" s="470"/>
      <c r="H97" s="470"/>
      <c r="I97" s="470"/>
      <c r="J97" s="470"/>
      <c r="K97" s="137"/>
      <c r="L97" s="471" t="s">
        <v>3</v>
      </c>
      <c r="M97" s="470"/>
      <c r="N97" s="470"/>
      <c r="O97" s="470"/>
      <c r="P97" s="470"/>
      <c r="Q97" s="472"/>
      <c r="R97" s="10"/>
      <c r="S97" s="468"/>
    </row>
    <row r="98" spans="1:19" ht="12.75" hidden="1">
      <c r="A98" s="132"/>
      <c r="B98" s="138" t="s">
        <v>4</v>
      </c>
      <c r="C98" s="135" t="s">
        <v>5</v>
      </c>
      <c r="D98" s="473" t="s">
        <v>6</v>
      </c>
      <c r="E98" s="474"/>
      <c r="F98" s="474"/>
      <c r="G98" s="474"/>
      <c r="H98" s="474"/>
      <c r="I98" s="474"/>
      <c r="J98" s="474"/>
      <c r="K98" s="139"/>
      <c r="L98" s="475"/>
      <c r="M98" s="476"/>
      <c r="N98" s="476"/>
      <c r="O98" s="476"/>
      <c r="P98" s="476"/>
      <c r="Q98" s="477"/>
      <c r="R98" s="11"/>
      <c r="S98" s="468"/>
    </row>
    <row r="99" spans="1:19" ht="12.75" hidden="1">
      <c r="A99" s="132"/>
      <c r="B99" s="138" t="s">
        <v>7</v>
      </c>
      <c r="C99" s="135" t="s">
        <v>8</v>
      </c>
      <c r="D99" s="135"/>
      <c r="E99" s="136" t="s">
        <v>9</v>
      </c>
      <c r="F99" s="428">
        <v>610</v>
      </c>
      <c r="G99" s="428">
        <v>620</v>
      </c>
      <c r="H99" s="428">
        <v>630</v>
      </c>
      <c r="I99" s="428">
        <v>640</v>
      </c>
      <c r="J99" s="428" t="s">
        <v>10</v>
      </c>
      <c r="K99" s="140"/>
      <c r="L99" s="478">
        <v>711</v>
      </c>
      <c r="M99" s="428">
        <v>713</v>
      </c>
      <c r="N99" s="428">
        <v>714</v>
      </c>
      <c r="O99" s="428">
        <v>716</v>
      </c>
      <c r="P99" s="428">
        <v>717</v>
      </c>
      <c r="Q99" s="479" t="s">
        <v>10</v>
      </c>
      <c r="R99" s="12"/>
      <c r="S99" s="468"/>
    </row>
    <row r="100" spans="1:19" ht="13.5" hidden="1" thickBot="1">
      <c r="A100" s="132"/>
      <c r="B100" s="138"/>
      <c r="C100" s="135"/>
      <c r="D100" s="135"/>
      <c r="E100" s="136"/>
      <c r="F100" s="428"/>
      <c r="G100" s="428"/>
      <c r="H100" s="428"/>
      <c r="I100" s="428"/>
      <c r="J100" s="428"/>
      <c r="K100" s="140"/>
      <c r="L100" s="478"/>
      <c r="M100" s="428"/>
      <c r="N100" s="428"/>
      <c r="O100" s="428"/>
      <c r="P100" s="428"/>
      <c r="Q100" s="479"/>
      <c r="R100" s="12"/>
      <c r="S100" s="469"/>
    </row>
    <row r="101" spans="1:19" ht="12.75" hidden="1">
      <c r="A101" s="14">
        <f>A89+1</f>
        <v>71</v>
      </c>
      <c r="B101" s="58"/>
      <c r="C101" s="53"/>
      <c r="D101" s="20" t="s">
        <v>45</v>
      </c>
      <c r="E101" s="127" t="s">
        <v>46</v>
      </c>
      <c r="F101" s="22">
        <v>860</v>
      </c>
      <c r="G101" s="22">
        <v>301</v>
      </c>
      <c r="H101" s="23">
        <f>SUM(H102:H105)</f>
        <v>329</v>
      </c>
      <c r="I101" s="22"/>
      <c r="J101" s="22">
        <f aca="true" t="shared" si="8" ref="J101:J123">SUM(F101:I101)</f>
        <v>1490</v>
      </c>
      <c r="K101" s="128"/>
      <c r="L101" s="21"/>
      <c r="M101" s="22"/>
      <c r="N101" s="22"/>
      <c r="O101" s="46"/>
      <c r="P101" s="46">
        <f>SUM(P104:P105)</f>
        <v>35</v>
      </c>
      <c r="Q101" s="47">
        <f aca="true" t="shared" si="9" ref="Q101:Q123">SUM(L101:P101)</f>
        <v>35</v>
      </c>
      <c r="R101" s="43"/>
      <c r="S101" s="35"/>
    </row>
    <row r="102" spans="1:19" ht="12.75" hidden="1">
      <c r="A102" s="14">
        <f aca="true" t="shared" si="10" ref="A102:A123">A101+1</f>
        <v>72</v>
      </c>
      <c r="B102" s="58"/>
      <c r="C102" s="53"/>
      <c r="D102" s="20"/>
      <c r="E102" s="129" t="s">
        <v>13</v>
      </c>
      <c r="F102" s="22"/>
      <c r="G102" s="22"/>
      <c r="H102" s="38">
        <f>329-19-56</f>
        <v>254</v>
      </c>
      <c r="I102" s="22"/>
      <c r="J102" s="37">
        <f t="shared" si="8"/>
        <v>254</v>
      </c>
      <c r="K102" s="128"/>
      <c r="L102" s="21"/>
      <c r="M102" s="22"/>
      <c r="N102" s="22"/>
      <c r="O102" s="46"/>
      <c r="P102" s="46"/>
      <c r="Q102" s="47">
        <f t="shared" si="9"/>
        <v>0</v>
      </c>
      <c r="R102" s="43"/>
      <c r="S102" s="26"/>
    </row>
    <row r="103" spans="1:19" ht="12.75" hidden="1">
      <c r="A103" s="14">
        <f t="shared" si="10"/>
        <v>73</v>
      </c>
      <c r="B103" s="58"/>
      <c r="C103" s="53"/>
      <c r="D103" s="20"/>
      <c r="E103" s="129" t="s">
        <v>15</v>
      </c>
      <c r="F103" s="22"/>
      <c r="G103" s="22"/>
      <c r="H103" s="38">
        <v>56</v>
      </c>
      <c r="I103" s="22"/>
      <c r="J103" s="37">
        <f t="shared" si="8"/>
        <v>56</v>
      </c>
      <c r="K103" s="128"/>
      <c r="L103" s="21"/>
      <c r="M103" s="22"/>
      <c r="N103" s="22"/>
      <c r="O103" s="46"/>
      <c r="P103" s="46"/>
      <c r="Q103" s="47">
        <f t="shared" si="9"/>
        <v>0</v>
      </c>
      <c r="R103" s="43"/>
      <c r="S103" s="26"/>
    </row>
    <row r="104" spans="1:19" ht="12.75" hidden="1">
      <c r="A104" s="14">
        <f t="shared" si="10"/>
        <v>74</v>
      </c>
      <c r="B104" s="58"/>
      <c r="C104" s="53"/>
      <c r="D104" s="20"/>
      <c r="E104" s="129" t="s">
        <v>14</v>
      </c>
      <c r="F104" s="37"/>
      <c r="G104" s="37"/>
      <c r="H104" s="38">
        <v>19</v>
      </c>
      <c r="I104" s="37"/>
      <c r="J104" s="37">
        <f t="shared" si="8"/>
        <v>19</v>
      </c>
      <c r="K104" s="112"/>
      <c r="L104" s="36"/>
      <c r="M104" s="37"/>
      <c r="N104" s="37"/>
      <c r="O104" s="44"/>
      <c r="P104" s="44"/>
      <c r="Q104" s="47">
        <f t="shared" si="9"/>
        <v>0</v>
      </c>
      <c r="R104" s="33"/>
      <c r="S104" s="26"/>
    </row>
    <row r="105" spans="1:19" ht="12.75" hidden="1">
      <c r="A105" s="14">
        <f t="shared" si="10"/>
        <v>75</v>
      </c>
      <c r="B105" s="58"/>
      <c r="C105" s="53"/>
      <c r="D105" s="20"/>
      <c r="E105" s="129" t="s">
        <v>16</v>
      </c>
      <c r="F105" s="37"/>
      <c r="G105" s="37"/>
      <c r="H105" s="38"/>
      <c r="I105" s="37"/>
      <c r="J105" s="37">
        <f t="shared" si="8"/>
        <v>0</v>
      </c>
      <c r="K105" s="112"/>
      <c r="L105" s="36"/>
      <c r="M105" s="37"/>
      <c r="N105" s="37"/>
      <c r="O105" s="44"/>
      <c r="P105" s="44">
        <v>35</v>
      </c>
      <c r="Q105" s="47">
        <f t="shared" si="9"/>
        <v>35</v>
      </c>
      <c r="R105" s="33"/>
      <c r="S105" s="26"/>
    </row>
    <row r="106" spans="1:19" ht="12.75" hidden="1">
      <c r="A106" s="14">
        <f t="shared" si="10"/>
        <v>76</v>
      </c>
      <c r="B106" s="58"/>
      <c r="C106" s="53"/>
      <c r="D106" s="20" t="s">
        <v>47</v>
      </c>
      <c r="E106" s="127" t="s">
        <v>48</v>
      </c>
      <c r="F106" s="22">
        <v>1030</v>
      </c>
      <c r="G106" s="22">
        <v>360</v>
      </c>
      <c r="H106" s="23">
        <f>SUM(H107:H109)</f>
        <v>481</v>
      </c>
      <c r="I106" s="22"/>
      <c r="J106" s="22">
        <f t="shared" si="8"/>
        <v>1871</v>
      </c>
      <c r="K106" s="128"/>
      <c r="L106" s="21"/>
      <c r="M106" s="22"/>
      <c r="N106" s="22"/>
      <c r="O106" s="46"/>
      <c r="P106" s="46">
        <f>SUM(P109:P111)</f>
        <v>150</v>
      </c>
      <c r="Q106" s="47">
        <f t="shared" si="9"/>
        <v>150</v>
      </c>
      <c r="R106" s="43"/>
      <c r="S106" s="26"/>
    </row>
    <row r="107" spans="1:19" ht="12.75" hidden="1">
      <c r="A107" s="14">
        <f t="shared" si="10"/>
        <v>77</v>
      </c>
      <c r="B107" s="58"/>
      <c r="C107" s="53"/>
      <c r="D107" s="20"/>
      <c r="E107" s="129" t="s">
        <v>13</v>
      </c>
      <c r="F107" s="22"/>
      <c r="G107" s="22"/>
      <c r="H107" s="38">
        <f>481-21-72</f>
        <v>388</v>
      </c>
      <c r="I107" s="22"/>
      <c r="J107" s="37">
        <f t="shared" si="8"/>
        <v>388</v>
      </c>
      <c r="K107" s="128"/>
      <c r="L107" s="21"/>
      <c r="M107" s="22"/>
      <c r="N107" s="22"/>
      <c r="O107" s="46"/>
      <c r="P107" s="46"/>
      <c r="Q107" s="47">
        <f t="shared" si="9"/>
        <v>0</v>
      </c>
      <c r="R107" s="43"/>
      <c r="S107" s="26"/>
    </row>
    <row r="108" spans="1:19" ht="12.75" hidden="1">
      <c r="A108" s="14">
        <f t="shared" si="10"/>
        <v>78</v>
      </c>
      <c r="B108" s="58"/>
      <c r="C108" s="53"/>
      <c r="D108" s="20"/>
      <c r="E108" s="129" t="s">
        <v>15</v>
      </c>
      <c r="F108" s="22"/>
      <c r="G108" s="22"/>
      <c r="H108" s="38">
        <v>72</v>
      </c>
      <c r="I108" s="22"/>
      <c r="J108" s="37">
        <f t="shared" si="8"/>
        <v>72</v>
      </c>
      <c r="K108" s="128"/>
      <c r="L108" s="21"/>
      <c r="M108" s="22"/>
      <c r="N108" s="22"/>
      <c r="O108" s="46"/>
      <c r="P108" s="46"/>
      <c r="Q108" s="47">
        <f t="shared" si="9"/>
        <v>0</v>
      </c>
      <c r="R108" s="43"/>
      <c r="S108" s="26"/>
    </row>
    <row r="109" spans="1:19" ht="12.75" hidden="1">
      <c r="A109" s="14">
        <f t="shared" si="10"/>
        <v>79</v>
      </c>
      <c r="B109" s="58"/>
      <c r="C109" s="53"/>
      <c r="D109" s="20"/>
      <c r="E109" s="129" t="s">
        <v>14</v>
      </c>
      <c r="F109" s="37"/>
      <c r="G109" s="37"/>
      <c r="H109" s="38">
        <v>21</v>
      </c>
      <c r="I109" s="37"/>
      <c r="J109" s="37">
        <f t="shared" si="8"/>
        <v>21</v>
      </c>
      <c r="K109" s="112"/>
      <c r="L109" s="36"/>
      <c r="M109" s="37"/>
      <c r="N109" s="37"/>
      <c r="O109" s="44"/>
      <c r="P109" s="44"/>
      <c r="Q109" s="47">
        <f t="shared" si="9"/>
        <v>0</v>
      </c>
      <c r="R109" s="33"/>
      <c r="S109" s="26"/>
    </row>
    <row r="110" spans="1:19" ht="12.75" hidden="1">
      <c r="A110" s="14">
        <f t="shared" si="10"/>
        <v>80</v>
      </c>
      <c r="B110" s="58"/>
      <c r="C110" s="53"/>
      <c r="D110" s="20"/>
      <c r="E110" s="129" t="s">
        <v>21</v>
      </c>
      <c r="F110" s="37"/>
      <c r="G110" s="37"/>
      <c r="H110" s="38"/>
      <c r="I110" s="37"/>
      <c r="J110" s="37">
        <f t="shared" si="8"/>
        <v>0</v>
      </c>
      <c r="K110" s="112"/>
      <c r="L110" s="36"/>
      <c r="M110" s="37"/>
      <c r="N110" s="37"/>
      <c r="O110" s="44"/>
      <c r="P110" s="44">
        <v>100</v>
      </c>
      <c r="Q110" s="47">
        <f t="shared" si="9"/>
        <v>100</v>
      </c>
      <c r="R110" s="33"/>
      <c r="S110" s="26"/>
    </row>
    <row r="111" spans="1:19" ht="12.75" hidden="1">
      <c r="A111" s="14">
        <f t="shared" si="10"/>
        <v>81</v>
      </c>
      <c r="B111" s="58"/>
      <c r="C111" s="53"/>
      <c r="D111" s="20"/>
      <c r="E111" s="129" t="s">
        <v>16</v>
      </c>
      <c r="F111" s="37"/>
      <c r="G111" s="37"/>
      <c r="H111" s="38"/>
      <c r="I111" s="37"/>
      <c r="J111" s="44">
        <f t="shared" si="8"/>
        <v>0</v>
      </c>
      <c r="K111" s="113"/>
      <c r="L111" s="36"/>
      <c r="M111" s="37"/>
      <c r="N111" s="37"/>
      <c r="O111" s="44"/>
      <c r="P111" s="44">
        <v>50</v>
      </c>
      <c r="Q111" s="47">
        <f t="shared" si="9"/>
        <v>50</v>
      </c>
      <c r="R111" s="33"/>
      <c r="S111" s="26"/>
    </row>
    <row r="112" spans="1:19" ht="12.75" hidden="1">
      <c r="A112" s="14">
        <f t="shared" si="10"/>
        <v>82</v>
      </c>
      <c r="B112" s="58"/>
      <c r="C112" s="53"/>
      <c r="D112" s="20" t="s">
        <v>49</v>
      </c>
      <c r="E112" s="127" t="s">
        <v>50</v>
      </c>
      <c r="F112" s="50">
        <v>1070</v>
      </c>
      <c r="G112" s="50">
        <v>375</v>
      </c>
      <c r="H112" s="77">
        <f>SUM(H113:H114)</f>
        <v>432</v>
      </c>
      <c r="I112" s="50"/>
      <c r="J112" s="50">
        <f t="shared" si="8"/>
        <v>1877</v>
      </c>
      <c r="K112" s="142"/>
      <c r="L112" s="49"/>
      <c r="M112" s="50"/>
      <c r="N112" s="50"/>
      <c r="O112" s="50"/>
      <c r="P112" s="50">
        <f>SUM(P114:P115)</f>
        <v>35</v>
      </c>
      <c r="Q112" s="47">
        <f t="shared" si="9"/>
        <v>35</v>
      </c>
      <c r="R112" s="48"/>
      <c r="S112" s="26"/>
    </row>
    <row r="113" spans="1:19" ht="12.75" hidden="1">
      <c r="A113" s="14">
        <f t="shared" si="10"/>
        <v>83</v>
      </c>
      <c r="B113" s="58"/>
      <c r="C113" s="53"/>
      <c r="D113" s="20"/>
      <c r="E113" s="129" t="s">
        <v>13</v>
      </c>
      <c r="F113" s="50"/>
      <c r="G113" s="50"/>
      <c r="H113" s="77">
        <f>432-22</f>
        <v>410</v>
      </c>
      <c r="I113" s="50"/>
      <c r="J113" s="37">
        <f t="shared" si="8"/>
        <v>410</v>
      </c>
      <c r="K113" s="142"/>
      <c r="L113" s="49"/>
      <c r="M113" s="50"/>
      <c r="N113" s="50"/>
      <c r="O113" s="50"/>
      <c r="P113" s="50"/>
      <c r="Q113" s="47">
        <f t="shared" si="9"/>
        <v>0</v>
      </c>
      <c r="R113" s="48"/>
      <c r="S113" s="26"/>
    </row>
    <row r="114" spans="1:19" ht="12.75" hidden="1">
      <c r="A114" s="14">
        <f t="shared" si="10"/>
        <v>84</v>
      </c>
      <c r="B114" s="58"/>
      <c r="C114" s="53"/>
      <c r="D114" s="20"/>
      <c r="E114" s="129" t="s">
        <v>14</v>
      </c>
      <c r="F114" s="37"/>
      <c r="G114" s="37"/>
      <c r="H114" s="38">
        <v>22</v>
      </c>
      <c r="I114" s="37"/>
      <c r="J114" s="37">
        <f t="shared" si="8"/>
        <v>22</v>
      </c>
      <c r="K114" s="112"/>
      <c r="L114" s="36"/>
      <c r="M114" s="37"/>
      <c r="N114" s="37"/>
      <c r="O114" s="37"/>
      <c r="P114" s="37"/>
      <c r="Q114" s="47">
        <f t="shared" si="9"/>
        <v>0</v>
      </c>
      <c r="R114" s="28"/>
      <c r="S114" s="26"/>
    </row>
    <row r="115" spans="1:19" ht="12.75" hidden="1">
      <c r="A115" s="14">
        <f t="shared" si="10"/>
        <v>85</v>
      </c>
      <c r="B115" s="58"/>
      <c r="C115" s="53"/>
      <c r="D115" s="20"/>
      <c r="E115" s="129" t="s">
        <v>16</v>
      </c>
      <c r="F115" s="37"/>
      <c r="G115" s="37"/>
      <c r="H115" s="38"/>
      <c r="I115" s="37"/>
      <c r="J115" s="37">
        <f t="shared" si="8"/>
        <v>0</v>
      </c>
      <c r="K115" s="112"/>
      <c r="L115" s="36"/>
      <c r="M115" s="37"/>
      <c r="N115" s="37"/>
      <c r="O115" s="37"/>
      <c r="P115" s="37">
        <v>35</v>
      </c>
      <c r="Q115" s="27">
        <f t="shared" si="9"/>
        <v>35</v>
      </c>
      <c r="R115" s="28"/>
      <c r="S115" s="41"/>
    </row>
    <row r="116" spans="1:19" ht="12.75" hidden="1">
      <c r="A116" s="14">
        <f t="shared" si="10"/>
        <v>86</v>
      </c>
      <c r="B116" s="58"/>
      <c r="C116" s="53"/>
      <c r="D116" s="20" t="s">
        <v>51</v>
      </c>
      <c r="E116" s="127" t="s">
        <v>52</v>
      </c>
      <c r="F116" s="50">
        <v>1890</v>
      </c>
      <c r="G116" s="50">
        <v>660</v>
      </c>
      <c r="H116" s="77">
        <f>730+H118</f>
        <v>777</v>
      </c>
      <c r="I116" s="50"/>
      <c r="J116" s="50">
        <f t="shared" si="8"/>
        <v>3327</v>
      </c>
      <c r="K116" s="142"/>
      <c r="L116" s="49"/>
      <c r="M116" s="50">
        <f>SUM(M117:M120)</f>
        <v>30</v>
      </c>
      <c r="N116" s="50"/>
      <c r="O116" s="50"/>
      <c r="P116" s="50">
        <f>SUM(P118:P120)</f>
        <v>60</v>
      </c>
      <c r="Q116" s="60">
        <f t="shared" si="9"/>
        <v>90</v>
      </c>
      <c r="R116" s="48"/>
      <c r="S116" s="42"/>
    </row>
    <row r="117" spans="1:19" ht="12.75" hidden="1">
      <c r="A117" s="14">
        <f t="shared" si="10"/>
        <v>87</v>
      </c>
      <c r="B117" s="58"/>
      <c r="C117" s="53"/>
      <c r="D117" s="20"/>
      <c r="E117" s="129" t="s">
        <v>13</v>
      </c>
      <c r="F117" s="50"/>
      <c r="G117" s="50"/>
      <c r="H117" s="77">
        <f>777-47</f>
        <v>730</v>
      </c>
      <c r="I117" s="50"/>
      <c r="J117" s="37">
        <f t="shared" si="8"/>
        <v>730</v>
      </c>
      <c r="K117" s="142"/>
      <c r="L117" s="49"/>
      <c r="M117" s="50"/>
      <c r="N117" s="50"/>
      <c r="O117" s="50"/>
      <c r="P117" s="50"/>
      <c r="Q117" s="60">
        <f t="shared" si="9"/>
        <v>0</v>
      </c>
      <c r="R117" s="48"/>
      <c r="S117" s="26"/>
    </row>
    <row r="118" spans="1:19" ht="12.75" hidden="1">
      <c r="A118" s="14">
        <f t="shared" si="10"/>
        <v>88</v>
      </c>
      <c r="B118" s="58"/>
      <c r="C118" s="53"/>
      <c r="D118" s="20"/>
      <c r="E118" s="129" t="s">
        <v>14</v>
      </c>
      <c r="F118" s="37"/>
      <c r="G118" s="37"/>
      <c r="H118" s="38">
        <v>47</v>
      </c>
      <c r="I118" s="37"/>
      <c r="J118" s="37">
        <f t="shared" si="8"/>
        <v>47</v>
      </c>
      <c r="K118" s="112"/>
      <c r="L118" s="36"/>
      <c r="M118" s="37"/>
      <c r="N118" s="37"/>
      <c r="O118" s="37"/>
      <c r="P118" s="37"/>
      <c r="Q118" s="27">
        <f t="shared" si="9"/>
        <v>0</v>
      </c>
      <c r="R118" s="28"/>
      <c r="S118" s="26"/>
    </row>
    <row r="119" spans="1:19" ht="12.75" hidden="1">
      <c r="A119" s="14">
        <f t="shared" si="10"/>
        <v>89</v>
      </c>
      <c r="B119" s="58"/>
      <c r="C119" s="53"/>
      <c r="D119" s="20"/>
      <c r="E119" s="129" t="s">
        <v>16</v>
      </c>
      <c r="F119" s="37"/>
      <c r="G119" s="37"/>
      <c r="H119" s="38"/>
      <c r="I119" s="37"/>
      <c r="J119" s="37">
        <f t="shared" si="8"/>
        <v>0</v>
      </c>
      <c r="K119" s="112"/>
      <c r="L119" s="36"/>
      <c r="M119" s="37"/>
      <c r="N119" s="37"/>
      <c r="O119" s="37"/>
      <c r="P119" s="37">
        <v>60</v>
      </c>
      <c r="Q119" s="60">
        <f t="shared" si="9"/>
        <v>60</v>
      </c>
      <c r="R119" s="28"/>
      <c r="S119" s="26"/>
    </row>
    <row r="120" spans="1:19" ht="12.75" hidden="1">
      <c r="A120" s="14">
        <f t="shared" si="10"/>
        <v>90</v>
      </c>
      <c r="B120" s="58"/>
      <c r="C120" s="53"/>
      <c r="D120" s="20"/>
      <c r="E120" s="129" t="s">
        <v>22</v>
      </c>
      <c r="F120" s="37"/>
      <c r="G120" s="37"/>
      <c r="H120" s="38"/>
      <c r="I120" s="37"/>
      <c r="J120" s="37">
        <f t="shared" si="8"/>
        <v>0</v>
      </c>
      <c r="K120" s="112"/>
      <c r="L120" s="36"/>
      <c r="M120" s="37">
        <v>30</v>
      </c>
      <c r="N120" s="37"/>
      <c r="O120" s="37"/>
      <c r="P120" s="40"/>
      <c r="Q120" s="27">
        <f t="shared" si="9"/>
        <v>30</v>
      </c>
      <c r="R120" s="28"/>
      <c r="S120" s="26"/>
    </row>
    <row r="121" spans="1:19" ht="12.75" hidden="1">
      <c r="A121" s="14">
        <f t="shared" si="10"/>
        <v>91</v>
      </c>
      <c r="B121" s="58"/>
      <c r="C121" s="76"/>
      <c r="D121" s="59" t="s">
        <v>53</v>
      </c>
      <c r="E121" s="125"/>
      <c r="F121" s="16"/>
      <c r="G121" s="16"/>
      <c r="H121" s="16"/>
      <c r="I121" s="16">
        <f>SUM(I122:I123)</f>
        <v>3062</v>
      </c>
      <c r="J121" s="16">
        <f t="shared" si="8"/>
        <v>3062</v>
      </c>
      <c r="K121" s="126"/>
      <c r="L121" s="51"/>
      <c r="M121" s="16"/>
      <c r="N121" s="16"/>
      <c r="O121" s="16"/>
      <c r="P121" s="16"/>
      <c r="Q121" s="17">
        <f t="shared" si="9"/>
        <v>0</v>
      </c>
      <c r="R121" s="18"/>
      <c r="S121" s="52"/>
    </row>
    <row r="122" spans="1:19" ht="12.75" hidden="1">
      <c r="A122" s="14">
        <f t="shared" si="10"/>
        <v>92</v>
      </c>
      <c r="B122" s="143"/>
      <c r="C122" s="53" t="s">
        <v>11</v>
      </c>
      <c r="D122" s="20" t="s">
        <v>12</v>
      </c>
      <c r="E122" s="129" t="s">
        <v>54</v>
      </c>
      <c r="F122" s="55"/>
      <c r="G122" s="55"/>
      <c r="H122" s="55"/>
      <c r="I122" s="55">
        <v>1155</v>
      </c>
      <c r="J122" s="37">
        <f t="shared" si="8"/>
        <v>1155</v>
      </c>
      <c r="K122" s="126"/>
      <c r="L122" s="54"/>
      <c r="M122" s="55"/>
      <c r="N122" s="55"/>
      <c r="O122" s="55"/>
      <c r="P122" s="55"/>
      <c r="Q122" s="27">
        <f t="shared" si="9"/>
        <v>0</v>
      </c>
      <c r="R122" s="18"/>
      <c r="S122" s="26"/>
    </row>
    <row r="123" spans="1:19" ht="12.75" hidden="1">
      <c r="A123" s="14">
        <f t="shared" si="10"/>
        <v>93</v>
      </c>
      <c r="B123" s="143"/>
      <c r="C123" s="53" t="s">
        <v>11</v>
      </c>
      <c r="D123" s="20" t="s">
        <v>17</v>
      </c>
      <c r="E123" s="129" t="s">
        <v>55</v>
      </c>
      <c r="F123" s="55"/>
      <c r="G123" s="55"/>
      <c r="H123" s="55"/>
      <c r="I123" s="55">
        <v>1907</v>
      </c>
      <c r="J123" s="37">
        <f t="shared" si="8"/>
        <v>1907</v>
      </c>
      <c r="K123" s="126"/>
      <c r="L123" s="54"/>
      <c r="M123" s="55"/>
      <c r="N123" s="55"/>
      <c r="O123" s="55"/>
      <c r="P123" s="55"/>
      <c r="Q123" s="27">
        <f t="shared" si="9"/>
        <v>0</v>
      </c>
      <c r="R123" s="18"/>
      <c r="S123" s="26"/>
    </row>
    <row r="124" spans="1:19" ht="13.5" customHeight="1" thickBot="1">
      <c r="A124" s="256"/>
      <c r="B124" s="226"/>
      <c r="C124" s="226"/>
      <c r="D124" s="226"/>
      <c r="E124" s="226" t="s">
        <v>337</v>
      </c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104"/>
      <c r="R124" s="324"/>
      <c r="S124" s="454" t="s">
        <v>119</v>
      </c>
    </row>
    <row r="125" spans="1:19" ht="18.75" customHeight="1">
      <c r="A125" s="85"/>
      <c r="B125" s="86"/>
      <c r="C125" s="87"/>
      <c r="D125" s="88"/>
      <c r="E125" s="89"/>
      <c r="F125" s="440" t="s">
        <v>2</v>
      </c>
      <c r="G125" s="441"/>
      <c r="H125" s="441"/>
      <c r="I125" s="441"/>
      <c r="J125" s="442"/>
      <c r="K125" s="10"/>
      <c r="L125" s="443" t="s">
        <v>3</v>
      </c>
      <c r="M125" s="444"/>
      <c r="N125" s="444"/>
      <c r="O125" s="444"/>
      <c r="P125" s="444"/>
      <c r="Q125" s="445"/>
      <c r="R125" s="10"/>
      <c r="S125" s="455"/>
    </row>
    <row r="126" spans="1:19" ht="12.75">
      <c r="A126" s="90"/>
      <c r="B126" s="91" t="s">
        <v>95</v>
      </c>
      <c r="C126" s="92" t="s">
        <v>5</v>
      </c>
      <c r="D126" s="446" t="s">
        <v>6</v>
      </c>
      <c r="E126" s="447"/>
      <c r="F126" s="447"/>
      <c r="G126" s="447"/>
      <c r="H126" s="447"/>
      <c r="I126" s="447"/>
      <c r="J126" s="448"/>
      <c r="K126" s="11"/>
      <c r="L126" s="449"/>
      <c r="M126" s="450"/>
      <c r="N126" s="450"/>
      <c r="O126" s="450"/>
      <c r="P126" s="450"/>
      <c r="Q126" s="451"/>
      <c r="R126" s="11"/>
      <c r="S126" s="455"/>
    </row>
    <row r="127" spans="1:19" ht="12.75">
      <c r="A127" s="93"/>
      <c r="B127" s="94" t="s">
        <v>97</v>
      </c>
      <c r="C127" s="95" t="s">
        <v>8</v>
      </c>
      <c r="D127" s="96"/>
      <c r="E127" s="97" t="s">
        <v>9</v>
      </c>
      <c r="F127" s="452">
        <v>610</v>
      </c>
      <c r="G127" s="425">
        <v>620</v>
      </c>
      <c r="H127" s="425">
        <v>630</v>
      </c>
      <c r="I127" s="425">
        <v>640</v>
      </c>
      <c r="J127" s="418" t="s">
        <v>10</v>
      </c>
      <c r="K127" s="12"/>
      <c r="L127" s="420">
        <v>711</v>
      </c>
      <c r="M127" s="425">
        <v>713</v>
      </c>
      <c r="N127" s="425">
        <v>714</v>
      </c>
      <c r="O127" s="425">
        <v>716</v>
      </c>
      <c r="P127" s="423">
        <v>717</v>
      </c>
      <c r="Q127" s="418" t="s">
        <v>10</v>
      </c>
      <c r="R127" s="12"/>
      <c r="S127" s="455"/>
    </row>
    <row r="128" spans="1:19" ht="9.75" customHeight="1" thickBot="1">
      <c r="A128" s="98"/>
      <c r="B128" s="99" t="s">
        <v>96</v>
      </c>
      <c r="C128" s="100"/>
      <c r="D128" s="101"/>
      <c r="E128" s="102"/>
      <c r="F128" s="453"/>
      <c r="G128" s="426"/>
      <c r="H128" s="426"/>
      <c r="I128" s="426"/>
      <c r="J128" s="419"/>
      <c r="K128" s="12"/>
      <c r="L128" s="421"/>
      <c r="M128" s="426"/>
      <c r="N128" s="426"/>
      <c r="O128" s="426"/>
      <c r="P128" s="426"/>
      <c r="Q128" s="419"/>
      <c r="R128" s="12"/>
      <c r="S128" s="456"/>
    </row>
    <row r="129" spans="1:19" ht="15.75" thickTop="1">
      <c r="A129" s="105">
        <v>1</v>
      </c>
      <c r="B129" s="118" t="s">
        <v>221</v>
      </c>
      <c r="C129" s="119"/>
      <c r="D129" s="120"/>
      <c r="E129" s="230"/>
      <c r="F129" s="235"/>
      <c r="G129" s="110"/>
      <c r="H129" s="110"/>
      <c r="I129" s="110"/>
      <c r="J129" s="110"/>
      <c r="K129" s="121"/>
      <c r="L129" s="109"/>
      <c r="M129" s="110"/>
      <c r="N129" s="110"/>
      <c r="O129" s="110"/>
      <c r="P129" s="110"/>
      <c r="Q129" s="227"/>
      <c r="R129" s="13"/>
      <c r="S129" s="160"/>
    </row>
    <row r="130" spans="1:19" ht="12.75">
      <c r="A130" s="14">
        <f aca="true" t="shared" si="11" ref="A130:A136">A129+1</f>
        <v>2</v>
      </c>
      <c r="B130" s="150" t="s">
        <v>222</v>
      </c>
      <c r="C130" s="151" t="s">
        <v>223</v>
      </c>
      <c r="D130" s="152"/>
      <c r="E130" s="231"/>
      <c r="F130" s="236">
        <f>1000*F8/30.126</f>
        <v>65458.4080196508</v>
      </c>
      <c r="G130" s="236">
        <f>G8/30.126*1000</f>
        <v>24397.530372435765</v>
      </c>
      <c r="H130" s="236">
        <v>17651</v>
      </c>
      <c r="I130" s="236">
        <f>I8/30.126*1000</f>
        <v>165.96959437031137</v>
      </c>
      <c r="J130" s="236">
        <v>107673</v>
      </c>
      <c r="K130" s="144"/>
      <c r="L130" s="79"/>
      <c r="M130" s="153"/>
      <c r="N130" s="153"/>
      <c r="O130" s="153"/>
      <c r="P130" s="153"/>
      <c r="Q130" s="154"/>
      <c r="R130" s="15"/>
      <c r="S130" s="157">
        <f>J130+Q130</f>
        <v>107673</v>
      </c>
    </row>
    <row r="131" spans="1:19" ht="12.75">
      <c r="A131" s="14">
        <f t="shared" si="11"/>
        <v>3</v>
      </c>
      <c r="B131" s="76" t="s">
        <v>172</v>
      </c>
      <c r="C131" s="76"/>
      <c r="D131" s="59"/>
      <c r="E131" s="232"/>
      <c r="F131" s="51"/>
      <c r="G131" s="16"/>
      <c r="H131" s="16"/>
      <c r="I131" s="16"/>
      <c r="J131" s="16"/>
      <c r="K131" s="126"/>
      <c r="L131" s="51"/>
      <c r="M131" s="16"/>
      <c r="N131" s="16"/>
      <c r="O131" s="16"/>
      <c r="P131" s="16"/>
      <c r="Q131" s="17"/>
      <c r="R131" s="18"/>
      <c r="S131" s="229"/>
    </row>
    <row r="132" spans="1:19" ht="12.75">
      <c r="A132" s="14">
        <f t="shared" si="11"/>
        <v>4</v>
      </c>
      <c r="B132" s="58"/>
      <c r="C132" s="53"/>
      <c r="D132" s="20"/>
      <c r="E132" s="233" t="s">
        <v>224</v>
      </c>
      <c r="F132" s="21"/>
      <c r="G132" s="22"/>
      <c r="H132" s="23">
        <v>17651</v>
      </c>
      <c r="I132" s="22">
        <f>SUM(I133:I138)</f>
        <v>165.96959437031137</v>
      </c>
      <c r="J132" s="23">
        <v>17817</v>
      </c>
      <c r="K132" s="128"/>
      <c r="L132" s="21"/>
      <c r="M132" s="22"/>
      <c r="N132" s="22"/>
      <c r="O132" s="22"/>
      <c r="P132" s="22"/>
      <c r="Q132" s="24"/>
      <c r="R132" s="25"/>
      <c r="S132" s="228">
        <f aca="true" t="shared" si="12" ref="S132:S138">J132+Q132</f>
        <v>17817</v>
      </c>
    </row>
    <row r="133" spans="1:19" ht="12.75">
      <c r="A133" s="14">
        <f t="shared" si="11"/>
        <v>5</v>
      </c>
      <c r="B133" s="58"/>
      <c r="C133" s="53"/>
      <c r="D133" s="20"/>
      <c r="E133" s="234" t="s">
        <v>225</v>
      </c>
      <c r="F133" s="21"/>
      <c r="G133" s="22"/>
      <c r="H133" s="38">
        <v>5298</v>
      </c>
      <c r="I133" s="22"/>
      <c r="J133" s="77">
        <v>5298</v>
      </c>
      <c r="K133" s="128"/>
      <c r="L133" s="21"/>
      <c r="M133" s="22"/>
      <c r="N133" s="22"/>
      <c r="O133" s="22"/>
      <c r="P133" s="22"/>
      <c r="Q133" s="24"/>
      <c r="R133" s="25"/>
      <c r="S133" s="228">
        <f t="shared" si="12"/>
        <v>5298</v>
      </c>
    </row>
    <row r="134" spans="1:19" ht="12.75">
      <c r="A134" s="14">
        <f t="shared" si="11"/>
        <v>6</v>
      </c>
      <c r="B134" s="58"/>
      <c r="C134" s="53"/>
      <c r="D134" s="20"/>
      <c r="E134" s="234" t="s">
        <v>349</v>
      </c>
      <c r="F134" s="36"/>
      <c r="G134" s="37"/>
      <c r="H134" s="38">
        <v>4319</v>
      </c>
      <c r="I134" s="37"/>
      <c r="J134" s="77">
        <v>4319</v>
      </c>
      <c r="K134" s="112"/>
      <c r="L134" s="36"/>
      <c r="M134" s="37"/>
      <c r="N134" s="37"/>
      <c r="O134" s="37"/>
      <c r="P134" s="37"/>
      <c r="Q134" s="24"/>
      <c r="R134" s="28"/>
      <c r="S134" s="228">
        <f t="shared" si="12"/>
        <v>4319</v>
      </c>
    </row>
    <row r="135" spans="1:19" ht="12.75">
      <c r="A135" s="14">
        <f t="shared" si="11"/>
        <v>7</v>
      </c>
      <c r="B135" s="58"/>
      <c r="C135" s="53"/>
      <c r="D135" s="20"/>
      <c r="E135" s="234" t="s">
        <v>227</v>
      </c>
      <c r="F135" s="36"/>
      <c r="G135" s="37"/>
      <c r="H135" s="38">
        <f>H13/30.126*1000</f>
        <v>1327.756754962491</v>
      </c>
      <c r="I135" s="37"/>
      <c r="J135" s="77">
        <f>J13/30.126*1000</f>
        <v>1327.756754962491</v>
      </c>
      <c r="K135" s="112"/>
      <c r="L135" s="36"/>
      <c r="M135" s="37"/>
      <c r="N135" s="37"/>
      <c r="O135" s="37"/>
      <c r="P135" s="37"/>
      <c r="Q135" s="24"/>
      <c r="R135" s="28"/>
      <c r="S135" s="228">
        <f t="shared" si="12"/>
        <v>1327.756754962491</v>
      </c>
    </row>
    <row r="136" spans="1:19" ht="12.75">
      <c r="A136" s="14">
        <f t="shared" si="11"/>
        <v>8</v>
      </c>
      <c r="B136" s="58"/>
      <c r="C136" s="53"/>
      <c r="D136" s="20"/>
      <c r="E136" s="234" t="s">
        <v>228</v>
      </c>
      <c r="F136" s="36"/>
      <c r="G136" s="37"/>
      <c r="H136" s="38">
        <v>3055</v>
      </c>
      <c r="I136" s="37"/>
      <c r="J136" s="77">
        <v>3055</v>
      </c>
      <c r="K136" s="112"/>
      <c r="L136" s="36"/>
      <c r="M136" s="37"/>
      <c r="N136" s="37"/>
      <c r="O136" s="37"/>
      <c r="P136" s="37"/>
      <c r="Q136" s="24"/>
      <c r="R136" s="28"/>
      <c r="S136" s="228">
        <f t="shared" si="12"/>
        <v>3055</v>
      </c>
    </row>
    <row r="137" spans="1:19" ht="12.75">
      <c r="A137" s="14">
        <v>9</v>
      </c>
      <c r="B137" s="58"/>
      <c r="C137" s="53"/>
      <c r="D137" s="20"/>
      <c r="E137" s="234" t="s">
        <v>229</v>
      </c>
      <c r="F137" s="36"/>
      <c r="G137" s="37"/>
      <c r="H137" s="38">
        <f>H15/30.126*1000</f>
        <v>3651.3310761468497</v>
      </c>
      <c r="I137" s="37"/>
      <c r="J137" s="77">
        <f>J15/30.126*1000</f>
        <v>3651.3310761468497</v>
      </c>
      <c r="K137" s="112"/>
      <c r="L137" s="36"/>
      <c r="M137" s="37"/>
      <c r="N137" s="37"/>
      <c r="O137" s="37"/>
      <c r="P137" s="37"/>
      <c r="Q137" s="24"/>
      <c r="R137" s="28"/>
      <c r="S137" s="228">
        <f t="shared" si="12"/>
        <v>3651.3310761468497</v>
      </c>
    </row>
    <row r="138" spans="1:19" ht="13.5" thickBot="1">
      <c r="A138" s="243">
        <v>10</v>
      </c>
      <c r="B138" s="244"/>
      <c r="C138" s="245"/>
      <c r="D138" s="246"/>
      <c r="E138" s="247" t="s">
        <v>230</v>
      </c>
      <c r="F138" s="248"/>
      <c r="G138" s="249"/>
      <c r="H138" s="262"/>
      <c r="I138" s="255">
        <f>I16/30.126*1000</f>
        <v>165.96959437031137</v>
      </c>
      <c r="J138" s="263">
        <f>J16/30.126*1000</f>
        <v>165.96959437031137</v>
      </c>
      <c r="K138" s="251"/>
      <c r="L138" s="248"/>
      <c r="M138" s="249"/>
      <c r="N138" s="249"/>
      <c r="O138" s="249"/>
      <c r="P138" s="249"/>
      <c r="Q138" s="252"/>
      <c r="R138" s="253"/>
      <c r="S138" s="254">
        <f t="shared" si="12"/>
        <v>165.96959437031137</v>
      </c>
    </row>
    <row r="139" spans="1:19" ht="13.5" customHeight="1" thickBot="1">
      <c r="A139" s="256"/>
      <c r="B139" s="226"/>
      <c r="C139" s="226"/>
      <c r="D139" s="226"/>
      <c r="E139" s="429" t="s">
        <v>353</v>
      </c>
      <c r="F139" s="430"/>
      <c r="G139" s="430"/>
      <c r="H139" s="430"/>
      <c r="I139" s="430"/>
      <c r="J139" s="430"/>
      <c r="K139" s="430"/>
      <c r="L139" s="430"/>
      <c r="M139" s="430"/>
      <c r="N139" s="430"/>
      <c r="O139" s="431"/>
      <c r="P139" s="226"/>
      <c r="Q139" s="104"/>
      <c r="R139" s="324"/>
      <c r="S139" s="432" t="s">
        <v>360</v>
      </c>
    </row>
    <row r="140" spans="1:19" ht="18.75" customHeight="1">
      <c r="A140" s="85"/>
      <c r="B140" s="86"/>
      <c r="C140" s="87"/>
      <c r="D140" s="88"/>
      <c r="E140" s="89"/>
      <c r="F140" s="440" t="s">
        <v>2</v>
      </c>
      <c r="G140" s="441"/>
      <c r="H140" s="441"/>
      <c r="I140" s="441"/>
      <c r="J140" s="442"/>
      <c r="K140" s="10"/>
      <c r="L140" s="443" t="s">
        <v>3</v>
      </c>
      <c r="M140" s="444"/>
      <c r="N140" s="444"/>
      <c r="O140" s="444"/>
      <c r="P140" s="444"/>
      <c r="Q140" s="445"/>
      <c r="R140" s="10"/>
      <c r="S140" s="433"/>
    </row>
    <row r="141" spans="1:19" ht="12.75">
      <c r="A141" s="90"/>
      <c r="B141" s="91" t="s">
        <v>95</v>
      </c>
      <c r="C141" s="92" t="s">
        <v>5</v>
      </c>
      <c r="D141" s="446" t="s">
        <v>6</v>
      </c>
      <c r="E141" s="447"/>
      <c r="F141" s="447"/>
      <c r="G141" s="447"/>
      <c r="H141" s="447"/>
      <c r="I141" s="447"/>
      <c r="J141" s="448"/>
      <c r="K141" s="11"/>
      <c r="L141" s="449"/>
      <c r="M141" s="450"/>
      <c r="N141" s="450"/>
      <c r="O141" s="450"/>
      <c r="P141" s="450"/>
      <c r="Q141" s="451"/>
      <c r="R141" s="11"/>
      <c r="S141" s="433"/>
    </row>
    <row r="142" spans="1:19" ht="12.75">
      <c r="A142" s="93"/>
      <c r="B142" s="94" t="s">
        <v>97</v>
      </c>
      <c r="C142" s="95" t="s">
        <v>8</v>
      </c>
      <c r="D142" s="96"/>
      <c r="E142" s="97" t="s">
        <v>9</v>
      </c>
      <c r="F142" s="452">
        <v>610</v>
      </c>
      <c r="G142" s="425">
        <v>620</v>
      </c>
      <c r="H142" s="425">
        <v>630</v>
      </c>
      <c r="I142" s="425">
        <v>640</v>
      </c>
      <c r="J142" s="418" t="s">
        <v>10</v>
      </c>
      <c r="K142" s="12"/>
      <c r="L142" s="420">
        <v>711</v>
      </c>
      <c r="M142" s="425">
        <v>713</v>
      </c>
      <c r="N142" s="425">
        <v>714</v>
      </c>
      <c r="O142" s="425">
        <v>716</v>
      </c>
      <c r="P142" s="423">
        <v>717</v>
      </c>
      <c r="Q142" s="418" t="s">
        <v>10</v>
      </c>
      <c r="R142" s="12"/>
      <c r="S142" s="433"/>
    </row>
    <row r="143" spans="1:19" ht="13.5" thickBot="1">
      <c r="A143" s="98"/>
      <c r="B143" s="99" t="s">
        <v>96</v>
      </c>
      <c r="C143" s="100"/>
      <c r="D143" s="101"/>
      <c r="E143" s="102"/>
      <c r="F143" s="453"/>
      <c r="G143" s="426"/>
      <c r="H143" s="426"/>
      <c r="I143" s="426"/>
      <c r="J143" s="419"/>
      <c r="K143" s="12"/>
      <c r="L143" s="421"/>
      <c r="M143" s="426"/>
      <c r="N143" s="426"/>
      <c r="O143" s="426"/>
      <c r="P143" s="426"/>
      <c r="Q143" s="419"/>
      <c r="R143" s="12"/>
      <c r="S143" s="433"/>
    </row>
    <row r="144" spans="1:19" ht="15.75" thickTop="1">
      <c r="A144" s="105">
        <v>1</v>
      </c>
      <c r="B144" s="118" t="s">
        <v>221</v>
      </c>
      <c r="C144" s="119"/>
      <c r="D144" s="120"/>
      <c r="E144" s="230"/>
      <c r="F144" s="235"/>
      <c r="G144" s="110"/>
      <c r="H144" s="110"/>
      <c r="I144" s="110"/>
      <c r="J144" s="110"/>
      <c r="K144" s="121"/>
      <c r="L144" s="109"/>
      <c r="M144" s="110"/>
      <c r="N144" s="110"/>
      <c r="O144" s="110"/>
      <c r="P144" s="110"/>
      <c r="Q144" s="227"/>
      <c r="R144" s="13"/>
      <c r="S144" s="160"/>
    </row>
    <row r="145" spans="1:19" ht="12.75">
      <c r="A145" s="14">
        <f aca="true" t="shared" si="13" ref="A145:A151">A144+1</f>
        <v>2</v>
      </c>
      <c r="B145" s="150" t="s">
        <v>222</v>
      </c>
      <c r="C145" s="151" t="s">
        <v>223</v>
      </c>
      <c r="D145" s="152"/>
      <c r="E145" s="231"/>
      <c r="F145" s="236">
        <v>64698</v>
      </c>
      <c r="G145" s="236">
        <v>24832</v>
      </c>
      <c r="H145" s="236">
        <v>19895</v>
      </c>
      <c r="I145" s="236"/>
      <c r="J145" s="236">
        <v>109425</v>
      </c>
      <c r="K145" s="144"/>
      <c r="L145" s="79"/>
      <c r="M145" s="153"/>
      <c r="N145" s="153"/>
      <c r="O145" s="153"/>
      <c r="P145" s="153"/>
      <c r="Q145" s="154"/>
      <c r="R145" s="15"/>
      <c r="S145" s="157">
        <f>J145+Q145</f>
        <v>109425</v>
      </c>
    </row>
    <row r="146" spans="1:19" ht="12.75">
      <c r="A146" s="14">
        <f t="shared" si="13"/>
        <v>3</v>
      </c>
      <c r="B146" s="76" t="s">
        <v>172</v>
      </c>
      <c r="C146" s="76"/>
      <c r="D146" s="59"/>
      <c r="E146" s="232"/>
      <c r="F146" s="51"/>
      <c r="G146" s="16"/>
      <c r="H146" s="16"/>
      <c r="I146" s="16"/>
      <c r="J146" s="16"/>
      <c r="K146" s="126"/>
      <c r="L146" s="51"/>
      <c r="M146" s="16"/>
      <c r="N146" s="16"/>
      <c r="O146" s="16"/>
      <c r="P146" s="16"/>
      <c r="Q146" s="17"/>
      <c r="R146" s="18"/>
      <c r="S146" s="229"/>
    </row>
    <row r="147" spans="1:19" ht="12.75">
      <c r="A147" s="14">
        <f t="shared" si="13"/>
        <v>4</v>
      </c>
      <c r="B147" s="58"/>
      <c r="C147" s="53"/>
      <c r="D147" s="20"/>
      <c r="E147" s="233" t="s">
        <v>224</v>
      </c>
      <c r="F147" s="21"/>
      <c r="G147" s="22"/>
      <c r="H147" s="23"/>
      <c r="I147" s="22"/>
      <c r="J147" s="23"/>
      <c r="K147" s="128"/>
      <c r="L147" s="21"/>
      <c r="M147" s="22"/>
      <c r="N147" s="22"/>
      <c r="O147" s="22"/>
      <c r="P147" s="22"/>
      <c r="Q147" s="24"/>
      <c r="R147" s="25"/>
      <c r="S147" s="228">
        <f aca="true" t="shared" si="14" ref="S147:S153">J147+Q147</f>
        <v>0</v>
      </c>
    </row>
    <row r="148" spans="1:19" ht="12.75">
      <c r="A148" s="14">
        <f t="shared" si="13"/>
        <v>5</v>
      </c>
      <c r="B148" s="58"/>
      <c r="C148" s="53"/>
      <c r="D148" s="20"/>
      <c r="E148" s="234" t="s">
        <v>225</v>
      </c>
      <c r="F148" s="21"/>
      <c r="G148" s="22"/>
      <c r="H148" s="38">
        <v>5995</v>
      </c>
      <c r="I148" s="22"/>
      <c r="J148" s="38">
        <v>5995</v>
      </c>
      <c r="K148" s="128"/>
      <c r="L148" s="21"/>
      <c r="M148" s="22"/>
      <c r="N148" s="22"/>
      <c r="O148" s="22"/>
      <c r="P148" s="22"/>
      <c r="Q148" s="24"/>
      <c r="R148" s="25"/>
      <c r="S148" s="228">
        <f t="shared" si="14"/>
        <v>5995</v>
      </c>
    </row>
    <row r="149" spans="1:19" ht="12.75">
      <c r="A149" s="14">
        <f t="shared" si="13"/>
        <v>6</v>
      </c>
      <c r="B149" s="58"/>
      <c r="C149" s="53"/>
      <c r="D149" s="20"/>
      <c r="E149" s="234" t="s">
        <v>349</v>
      </c>
      <c r="F149" s="36"/>
      <c r="G149" s="37"/>
      <c r="H149" s="38">
        <v>5526</v>
      </c>
      <c r="I149" s="37"/>
      <c r="J149" s="38">
        <v>5526</v>
      </c>
      <c r="K149" s="112"/>
      <c r="L149" s="36"/>
      <c r="M149" s="37"/>
      <c r="N149" s="37"/>
      <c r="O149" s="37"/>
      <c r="P149" s="37"/>
      <c r="Q149" s="24"/>
      <c r="R149" s="28"/>
      <c r="S149" s="228">
        <f t="shared" si="14"/>
        <v>5526</v>
      </c>
    </row>
    <row r="150" spans="1:19" ht="12.75">
      <c r="A150" s="14">
        <f t="shared" si="13"/>
        <v>7</v>
      </c>
      <c r="B150" s="58"/>
      <c r="C150" s="53"/>
      <c r="D150" s="20"/>
      <c r="E150" s="234" t="s">
        <v>227</v>
      </c>
      <c r="F150" s="36"/>
      <c r="G150" s="37"/>
      <c r="H150" s="38">
        <v>1174</v>
      </c>
      <c r="I150" s="37"/>
      <c r="J150" s="38">
        <v>1174</v>
      </c>
      <c r="K150" s="112"/>
      <c r="L150" s="36"/>
      <c r="M150" s="37"/>
      <c r="N150" s="37"/>
      <c r="O150" s="37"/>
      <c r="P150" s="37"/>
      <c r="Q150" s="24"/>
      <c r="R150" s="28"/>
      <c r="S150" s="228">
        <f t="shared" si="14"/>
        <v>1174</v>
      </c>
    </row>
    <row r="151" spans="1:19" ht="12.75">
      <c r="A151" s="14">
        <f t="shared" si="13"/>
        <v>8</v>
      </c>
      <c r="B151" s="58"/>
      <c r="C151" s="53"/>
      <c r="D151" s="20"/>
      <c r="E151" s="234" t="s">
        <v>228</v>
      </c>
      <c r="F151" s="36"/>
      <c r="G151" s="37"/>
      <c r="H151" s="38">
        <v>3202</v>
      </c>
      <c r="I151" s="37"/>
      <c r="J151" s="38">
        <v>3202</v>
      </c>
      <c r="K151" s="112"/>
      <c r="L151" s="36"/>
      <c r="M151" s="37"/>
      <c r="N151" s="37"/>
      <c r="O151" s="37"/>
      <c r="P151" s="37"/>
      <c r="Q151" s="24"/>
      <c r="R151" s="28"/>
      <c r="S151" s="228">
        <f t="shared" si="14"/>
        <v>3202</v>
      </c>
    </row>
    <row r="152" spans="1:19" ht="12.75">
      <c r="A152" s="14">
        <v>9</v>
      </c>
      <c r="B152" s="58"/>
      <c r="C152" s="53"/>
      <c r="D152" s="20"/>
      <c r="E152" s="234" t="s">
        <v>229</v>
      </c>
      <c r="F152" s="36"/>
      <c r="G152" s="37"/>
      <c r="H152" s="38">
        <v>3998</v>
      </c>
      <c r="I152" s="37" t="s">
        <v>128</v>
      </c>
      <c r="J152" s="38">
        <v>3998</v>
      </c>
      <c r="K152" s="112"/>
      <c r="L152" s="36"/>
      <c r="M152" s="37"/>
      <c r="N152" s="37"/>
      <c r="O152" s="37"/>
      <c r="P152" s="37"/>
      <c r="Q152" s="24"/>
      <c r="R152" s="28"/>
      <c r="S152" s="228">
        <f t="shared" si="14"/>
        <v>3998</v>
      </c>
    </row>
    <row r="153" spans="1:19" ht="13.5" thickBot="1">
      <c r="A153" s="243">
        <v>10</v>
      </c>
      <c r="B153" s="244"/>
      <c r="C153" s="245"/>
      <c r="D153" s="246"/>
      <c r="E153" s="247" t="s">
        <v>230</v>
      </c>
      <c r="F153" s="248"/>
      <c r="G153" s="249"/>
      <c r="H153" s="262"/>
      <c r="I153" s="255"/>
      <c r="J153" s="263"/>
      <c r="K153" s="251"/>
      <c r="L153" s="248"/>
      <c r="M153" s="249"/>
      <c r="N153" s="249"/>
      <c r="O153" s="249"/>
      <c r="P153" s="249"/>
      <c r="Q153" s="252"/>
      <c r="R153" s="253"/>
      <c r="S153" s="254">
        <f t="shared" si="14"/>
        <v>0</v>
      </c>
    </row>
    <row r="154" spans="1:19" ht="6" customHeight="1" hidden="1" thickBot="1">
      <c r="A154" s="161">
        <f aca="true" t="shared" si="15" ref="A154:A180">A153+1</f>
        <v>11</v>
      </c>
      <c r="B154" s="167"/>
      <c r="C154" s="168"/>
      <c r="D154" s="169"/>
      <c r="E154" s="172" t="s">
        <v>13</v>
      </c>
      <c r="F154" s="25"/>
      <c r="G154" s="25"/>
      <c r="H154" s="173">
        <f>636-36-113+1</f>
        <v>488</v>
      </c>
      <c r="I154" s="25"/>
      <c r="J154" s="28">
        <f aca="true" t="shared" si="16" ref="J154:J180">SUM(F154:I154)</f>
        <v>488</v>
      </c>
      <c r="K154" s="25"/>
      <c r="L154" s="25"/>
      <c r="M154" s="25"/>
      <c r="N154" s="25"/>
      <c r="O154" s="25"/>
      <c r="P154" s="25"/>
      <c r="Q154" s="25">
        <f aca="true" t="shared" si="17" ref="Q154:Q180">SUM(L154:P154)</f>
        <v>0</v>
      </c>
      <c r="R154" s="25"/>
      <c r="S154" s="31">
        <f aca="true" t="shared" si="18" ref="S154:S180">J154+Q154</f>
        <v>488</v>
      </c>
    </row>
    <row r="155" spans="1:19" ht="13.5" customHeight="1" hidden="1" thickBot="1">
      <c r="A155" s="161">
        <f t="shared" si="15"/>
        <v>12</v>
      </c>
      <c r="B155" s="167"/>
      <c r="C155" s="168"/>
      <c r="D155" s="169"/>
      <c r="E155" s="172" t="s">
        <v>14</v>
      </c>
      <c r="F155" s="28"/>
      <c r="G155" s="28"/>
      <c r="H155" s="173">
        <v>36</v>
      </c>
      <c r="I155" s="28"/>
      <c r="J155" s="28">
        <f t="shared" si="16"/>
        <v>36</v>
      </c>
      <c r="K155" s="28"/>
      <c r="L155" s="28"/>
      <c r="M155" s="28"/>
      <c r="N155" s="28"/>
      <c r="O155" s="28"/>
      <c r="P155" s="28"/>
      <c r="Q155" s="25">
        <f t="shared" si="17"/>
        <v>0</v>
      </c>
      <c r="R155" s="28"/>
      <c r="S155" s="31">
        <f t="shared" si="18"/>
        <v>36</v>
      </c>
    </row>
    <row r="156" spans="1:19" ht="15.75" customHeight="1" hidden="1">
      <c r="A156" s="161">
        <f t="shared" si="15"/>
        <v>13</v>
      </c>
      <c r="B156" s="167"/>
      <c r="C156" s="168"/>
      <c r="D156" s="169"/>
      <c r="E156" s="172" t="s">
        <v>15</v>
      </c>
      <c r="F156" s="28"/>
      <c r="G156" s="28"/>
      <c r="H156" s="173">
        <f>91+22</f>
        <v>113</v>
      </c>
      <c r="I156" s="28"/>
      <c r="J156" s="28">
        <f t="shared" si="16"/>
        <v>113</v>
      </c>
      <c r="K156" s="28"/>
      <c r="L156" s="28"/>
      <c r="M156" s="28"/>
      <c r="N156" s="28"/>
      <c r="O156" s="28"/>
      <c r="P156" s="28"/>
      <c r="Q156" s="25">
        <f t="shared" si="17"/>
        <v>0</v>
      </c>
      <c r="R156" s="28"/>
      <c r="S156" s="31">
        <f t="shared" si="18"/>
        <v>113</v>
      </c>
    </row>
    <row r="157" spans="1:19" ht="12.75" customHeight="1" hidden="1">
      <c r="A157" s="161">
        <f t="shared" si="15"/>
        <v>14</v>
      </c>
      <c r="B157" s="167"/>
      <c r="C157" s="168"/>
      <c r="D157" s="169"/>
      <c r="E157" s="172" t="s">
        <v>16</v>
      </c>
      <c r="F157" s="28"/>
      <c r="G157" s="28"/>
      <c r="H157" s="173"/>
      <c r="I157" s="28"/>
      <c r="J157" s="28">
        <f t="shared" si="16"/>
        <v>0</v>
      </c>
      <c r="K157" s="28"/>
      <c r="L157" s="28"/>
      <c r="M157" s="28"/>
      <c r="N157" s="28"/>
      <c r="O157" s="28"/>
      <c r="P157" s="28">
        <v>85</v>
      </c>
      <c r="Q157" s="25">
        <f t="shared" si="17"/>
        <v>85</v>
      </c>
      <c r="R157" s="28"/>
      <c r="S157" s="31">
        <f t="shared" si="18"/>
        <v>85</v>
      </c>
    </row>
    <row r="158" spans="1:19" ht="12.75" customHeight="1" hidden="1">
      <c r="A158" s="161">
        <f t="shared" si="15"/>
        <v>15</v>
      </c>
      <c r="B158" s="167"/>
      <c r="C158" s="168"/>
      <c r="D158" s="169" t="s">
        <v>19</v>
      </c>
      <c r="E158" s="170" t="s">
        <v>20</v>
      </c>
      <c r="F158" s="25">
        <v>2040</v>
      </c>
      <c r="G158" s="25">
        <v>710</v>
      </c>
      <c r="H158" s="171">
        <f>SUM(H159:H160)</f>
        <v>1195</v>
      </c>
      <c r="I158" s="25"/>
      <c r="J158" s="25">
        <f t="shared" si="16"/>
        <v>3945</v>
      </c>
      <c r="K158" s="25"/>
      <c r="L158" s="25"/>
      <c r="M158" s="25">
        <f>SUM(M159:M163)</f>
        <v>30</v>
      </c>
      <c r="N158" s="25"/>
      <c r="O158" s="25"/>
      <c r="P158" s="25">
        <f>SUM(P160:P163)</f>
        <v>200</v>
      </c>
      <c r="Q158" s="25">
        <f t="shared" si="17"/>
        <v>230</v>
      </c>
      <c r="R158" s="25"/>
      <c r="S158" s="31">
        <f t="shared" si="18"/>
        <v>4175</v>
      </c>
    </row>
    <row r="159" spans="1:19" ht="9.75" customHeight="1" hidden="1" thickBot="1">
      <c r="A159" s="161">
        <f t="shared" si="15"/>
        <v>16</v>
      </c>
      <c r="B159" s="167"/>
      <c r="C159" s="168"/>
      <c r="D159" s="169"/>
      <c r="E159" s="172" t="s">
        <v>13</v>
      </c>
      <c r="F159" s="25"/>
      <c r="G159" s="25"/>
      <c r="H159" s="173">
        <f>1195-44</f>
        <v>1151</v>
      </c>
      <c r="I159" s="25"/>
      <c r="J159" s="28">
        <f t="shared" si="16"/>
        <v>1151</v>
      </c>
      <c r="K159" s="25"/>
      <c r="L159" s="25"/>
      <c r="M159" s="25"/>
      <c r="N159" s="25"/>
      <c r="O159" s="25"/>
      <c r="P159" s="25"/>
      <c r="Q159" s="25">
        <f t="shared" si="17"/>
        <v>0</v>
      </c>
      <c r="R159" s="25"/>
      <c r="S159" s="31">
        <f t="shared" si="18"/>
        <v>1151</v>
      </c>
    </row>
    <row r="160" spans="1:19" ht="12.75" customHeight="1" hidden="1">
      <c r="A160" s="161">
        <f t="shared" si="15"/>
        <v>17</v>
      </c>
      <c r="B160" s="167"/>
      <c r="C160" s="168"/>
      <c r="D160" s="169"/>
      <c r="E160" s="172" t="s">
        <v>14</v>
      </c>
      <c r="F160" s="28"/>
      <c r="G160" s="28"/>
      <c r="H160" s="173">
        <v>44</v>
      </c>
      <c r="I160" s="28"/>
      <c r="J160" s="28">
        <f t="shared" si="16"/>
        <v>44</v>
      </c>
      <c r="K160" s="28"/>
      <c r="L160" s="28"/>
      <c r="M160" s="28"/>
      <c r="N160" s="28"/>
      <c r="O160" s="28"/>
      <c r="P160" s="174"/>
      <c r="Q160" s="25">
        <f t="shared" si="17"/>
        <v>0</v>
      </c>
      <c r="R160" s="28"/>
      <c r="S160" s="31">
        <f t="shared" si="18"/>
        <v>44</v>
      </c>
    </row>
    <row r="161" spans="1:19" ht="12.75" customHeight="1" hidden="1">
      <c r="A161" s="161">
        <f t="shared" si="15"/>
        <v>18</v>
      </c>
      <c r="B161" s="167"/>
      <c r="C161" s="168"/>
      <c r="D161" s="169"/>
      <c r="E161" s="172" t="s">
        <v>21</v>
      </c>
      <c r="F161" s="28"/>
      <c r="G161" s="28"/>
      <c r="H161" s="173"/>
      <c r="I161" s="28"/>
      <c r="J161" s="28">
        <f t="shared" si="16"/>
        <v>0</v>
      </c>
      <c r="K161" s="28"/>
      <c r="L161" s="28"/>
      <c r="M161" s="28"/>
      <c r="N161" s="28"/>
      <c r="O161" s="28"/>
      <c r="P161" s="174">
        <v>140</v>
      </c>
      <c r="Q161" s="25">
        <f t="shared" si="17"/>
        <v>140</v>
      </c>
      <c r="R161" s="28"/>
      <c r="S161" s="31">
        <f t="shared" si="18"/>
        <v>140</v>
      </c>
    </row>
    <row r="162" spans="1:19" ht="12.75" customHeight="1" hidden="1">
      <c r="A162" s="161">
        <f t="shared" si="15"/>
        <v>19</v>
      </c>
      <c r="B162" s="167"/>
      <c r="C162" s="168"/>
      <c r="D162" s="169"/>
      <c r="E162" s="172" t="s">
        <v>16</v>
      </c>
      <c r="F162" s="28"/>
      <c r="G162" s="28"/>
      <c r="H162" s="173"/>
      <c r="I162" s="28"/>
      <c r="J162" s="28">
        <f t="shared" si="16"/>
        <v>0</v>
      </c>
      <c r="K162" s="28"/>
      <c r="L162" s="28"/>
      <c r="M162" s="28"/>
      <c r="N162" s="28"/>
      <c r="O162" s="28"/>
      <c r="P162" s="174">
        <v>60</v>
      </c>
      <c r="Q162" s="25">
        <f t="shared" si="17"/>
        <v>60</v>
      </c>
      <c r="R162" s="28"/>
      <c r="S162" s="31">
        <f t="shared" si="18"/>
        <v>60</v>
      </c>
    </row>
    <row r="163" spans="1:19" ht="12.75" customHeight="1" hidden="1">
      <c r="A163" s="161">
        <f t="shared" si="15"/>
        <v>20</v>
      </c>
      <c r="B163" s="167"/>
      <c r="C163" s="168"/>
      <c r="D163" s="169"/>
      <c r="E163" s="172" t="s">
        <v>22</v>
      </c>
      <c r="F163" s="28"/>
      <c r="G163" s="28"/>
      <c r="H163" s="173"/>
      <c r="I163" s="28"/>
      <c r="J163" s="28">
        <f t="shared" si="16"/>
        <v>0</v>
      </c>
      <c r="K163" s="28"/>
      <c r="L163" s="28"/>
      <c r="M163" s="28">
        <v>30</v>
      </c>
      <c r="N163" s="28"/>
      <c r="O163" s="28"/>
      <c r="P163" s="174"/>
      <c r="Q163" s="25">
        <f t="shared" si="17"/>
        <v>30</v>
      </c>
      <c r="R163" s="28"/>
      <c r="S163" s="31">
        <f t="shared" si="18"/>
        <v>30</v>
      </c>
    </row>
    <row r="164" spans="1:19" ht="12.75" customHeight="1" hidden="1">
      <c r="A164" s="161">
        <f t="shared" si="15"/>
        <v>21</v>
      </c>
      <c r="B164" s="167"/>
      <c r="C164" s="168"/>
      <c r="D164" s="169" t="s">
        <v>23</v>
      </c>
      <c r="E164" s="170" t="s">
        <v>24</v>
      </c>
      <c r="F164" s="25">
        <v>1520</v>
      </c>
      <c r="G164" s="25">
        <v>530</v>
      </c>
      <c r="H164" s="171">
        <f>SUM(H165:H166)</f>
        <v>767</v>
      </c>
      <c r="I164" s="25"/>
      <c r="J164" s="25">
        <f t="shared" si="16"/>
        <v>2817</v>
      </c>
      <c r="K164" s="25"/>
      <c r="L164" s="25"/>
      <c r="M164" s="25"/>
      <c r="N164" s="25"/>
      <c r="O164" s="25"/>
      <c r="P164" s="175">
        <f>SUM(P166:P167)</f>
        <v>85</v>
      </c>
      <c r="Q164" s="25">
        <f t="shared" si="17"/>
        <v>85</v>
      </c>
      <c r="R164" s="25"/>
      <c r="S164" s="31">
        <f t="shared" si="18"/>
        <v>2902</v>
      </c>
    </row>
    <row r="165" spans="1:19" ht="12.75" customHeight="1" hidden="1">
      <c r="A165" s="161">
        <f t="shared" si="15"/>
        <v>22</v>
      </c>
      <c r="B165" s="167"/>
      <c r="C165" s="168"/>
      <c r="D165" s="169"/>
      <c r="E165" s="172" t="s">
        <v>13</v>
      </c>
      <c r="F165" s="25"/>
      <c r="G165" s="25"/>
      <c r="H165" s="173">
        <f>766-36+1</f>
        <v>731</v>
      </c>
      <c r="I165" s="25"/>
      <c r="J165" s="28">
        <f t="shared" si="16"/>
        <v>731</v>
      </c>
      <c r="K165" s="25"/>
      <c r="L165" s="25"/>
      <c r="M165" s="25"/>
      <c r="N165" s="25"/>
      <c r="O165" s="25"/>
      <c r="P165" s="175"/>
      <c r="Q165" s="25">
        <f t="shared" si="17"/>
        <v>0</v>
      </c>
      <c r="R165" s="25"/>
      <c r="S165" s="31">
        <f t="shared" si="18"/>
        <v>731</v>
      </c>
    </row>
    <row r="166" spans="1:19" ht="12.75" customHeight="1" hidden="1">
      <c r="A166" s="161">
        <f t="shared" si="15"/>
        <v>23</v>
      </c>
      <c r="B166" s="167"/>
      <c r="C166" s="168"/>
      <c r="D166" s="169"/>
      <c r="E166" s="172" t="s">
        <v>14</v>
      </c>
      <c r="F166" s="28"/>
      <c r="G166" s="28"/>
      <c r="H166" s="173">
        <v>36</v>
      </c>
      <c r="I166" s="28"/>
      <c r="J166" s="28">
        <f t="shared" si="16"/>
        <v>36</v>
      </c>
      <c r="K166" s="28"/>
      <c r="L166" s="28"/>
      <c r="M166" s="28"/>
      <c r="N166" s="28"/>
      <c r="O166" s="28"/>
      <c r="P166" s="174"/>
      <c r="Q166" s="28">
        <f t="shared" si="17"/>
        <v>0</v>
      </c>
      <c r="R166" s="28"/>
      <c r="S166" s="31">
        <f t="shared" si="18"/>
        <v>36</v>
      </c>
    </row>
    <row r="167" spans="1:19" ht="12.75" customHeight="1" hidden="1">
      <c r="A167" s="161">
        <f t="shared" si="15"/>
        <v>24</v>
      </c>
      <c r="B167" s="167"/>
      <c r="C167" s="168"/>
      <c r="D167" s="169"/>
      <c r="E167" s="172" t="s">
        <v>16</v>
      </c>
      <c r="F167" s="28"/>
      <c r="G167" s="28"/>
      <c r="H167" s="173"/>
      <c r="I167" s="28"/>
      <c r="J167" s="28">
        <f t="shared" si="16"/>
        <v>0</v>
      </c>
      <c r="K167" s="28"/>
      <c r="L167" s="28"/>
      <c r="M167" s="28"/>
      <c r="N167" s="28"/>
      <c r="O167" s="28"/>
      <c r="P167" s="174">
        <v>85</v>
      </c>
      <c r="Q167" s="28">
        <f t="shared" si="17"/>
        <v>85</v>
      </c>
      <c r="R167" s="28"/>
      <c r="S167" s="31">
        <f t="shared" si="18"/>
        <v>85</v>
      </c>
    </row>
    <row r="168" spans="1:19" ht="12.75" customHeight="1" hidden="1">
      <c r="A168" s="161">
        <f t="shared" si="15"/>
        <v>25</v>
      </c>
      <c r="B168" s="167"/>
      <c r="C168" s="168"/>
      <c r="D168" s="169" t="s">
        <v>25</v>
      </c>
      <c r="E168" s="170" t="s">
        <v>26</v>
      </c>
      <c r="F168" s="25">
        <v>2130</v>
      </c>
      <c r="G168" s="25">
        <v>750</v>
      </c>
      <c r="H168" s="171">
        <f>1005+H170</f>
        <v>1050</v>
      </c>
      <c r="I168" s="25"/>
      <c r="J168" s="25">
        <f t="shared" si="16"/>
        <v>3930</v>
      </c>
      <c r="K168" s="25"/>
      <c r="L168" s="25"/>
      <c r="M168" s="25"/>
      <c r="N168" s="25"/>
      <c r="O168" s="25"/>
      <c r="P168" s="175">
        <f>SUM(P170:P171)</f>
        <v>60</v>
      </c>
      <c r="Q168" s="28">
        <f t="shared" si="17"/>
        <v>60</v>
      </c>
      <c r="R168" s="25"/>
      <c r="S168" s="31">
        <f t="shared" si="18"/>
        <v>3990</v>
      </c>
    </row>
    <row r="169" spans="1:19" ht="12.75" customHeight="1" hidden="1">
      <c r="A169" s="161">
        <f t="shared" si="15"/>
        <v>26</v>
      </c>
      <c r="B169" s="167"/>
      <c r="C169" s="168"/>
      <c r="D169" s="169"/>
      <c r="E169" s="172" t="s">
        <v>13</v>
      </c>
      <c r="F169" s="25"/>
      <c r="G169" s="25"/>
      <c r="H169" s="173">
        <f>1050-45</f>
        <v>1005</v>
      </c>
      <c r="I169" s="25"/>
      <c r="J169" s="28">
        <f t="shared" si="16"/>
        <v>1005</v>
      </c>
      <c r="K169" s="25"/>
      <c r="L169" s="25"/>
      <c r="M169" s="25"/>
      <c r="N169" s="25"/>
      <c r="O169" s="25"/>
      <c r="P169" s="175"/>
      <c r="Q169" s="28">
        <f t="shared" si="17"/>
        <v>0</v>
      </c>
      <c r="R169" s="25"/>
      <c r="S169" s="31">
        <f t="shared" si="18"/>
        <v>1005</v>
      </c>
    </row>
    <row r="170" spans="1:19" ht="12.75" customHeight="1" hidden="1">
      <c r="A170" s="161">
        <f t="shared" si="15"/>
        <v>27</v>
      </c>
      <c r="B170" s="167"/>
      <c r="C170" s="168"/>
      <c r="D170" s="169"/>
      <c r="E170" s="172" t="s">
        <v>14</v>
      </c>
      <c r="F170" s="28"/>
      <c r="G170" s="28"/>
      <c r="H170" s="173">
        <v>45</v>
      </c>
      <c r="I170" s="28"/>
      <c r="J170" s="28">
        <f t="shared" si="16"/>
        <v>45</v>
      </c>
      <c r="K170" s="28"/>
      <c r="L170" s="28"/>
      <c r="M170" s="28"/>
      <c r="N170" s="28"/>
      <c r="O170" s="28"/>
      <c r="P170" s="174"/>
      <c r="Q170" s="28">
        <f t="shared" si="17"/>
        <v>0</v>
      </c>
      <c r="R170" s="28"/>
      <c r="S170" s="31">
        <f t="shared" si="18"/>
        <v>45</v>
      </c>
    </row>
    <row r="171" spans="1:19" ht="12.75" customHeight="1" hidden="1">
      <c r="A171" s="161">
        <f t="shared" si="15"/>
        <v>28</v>
      </c>
      <c r="B171" s="167"/>
      <c r="C171" s="168"/>
      <c r="D171" s="169"/>
      <c r="E171" s="172" t="s">
        <v>16</v>
      </c>
      <c r="F171" s="28"/>
      <c r="G171" s="28"/>
      <c r="H171" s="173"/>
      <c r="I171" s="28"/>
      <c r="J171" s="28">
        <f t="shared" si="16"/>
        <v>0</v>
      </c>
      <c r="K171" s="28"/>
      <c r="L171" s="28"/>
      <c r="M171" s="28"/>
      <c r="N171" s="28"/>
      <c r="O171" s="28"/>
      <c r="P171" s="174">
        <v>60</v>
      </c>
      <c r="Q171" s="28">
        <f t="shared" si="17"/>
        <v>60</v>
      </c>
      <c r="R171" s="28"/>
      <c r="S171" s="31">
        <f t="shared" si="18"/>
        <v>60</v>
      </c>
    </row>
    <row r="172" spans="1:19" ht="12.75" customHeight="1" hidden="1">
      <c r="A172" s="161">
        <f t="shared" si="15"/>
        <v>29</v>
      </c>
      <c r="B172" s="167"/>
      <c r="C172" s="168"/>
      <c r="D172" s="169" t="s">
        <v>27</v>
      </c>
      <c r="E172" s="170" t="s">
        <v>28</v>
      </c>
      <c r="F172" s="25">
        <v>2110</v>
      </c>
      <c r="G172" s="25">
        <v>740</v>
      </c>
      <c r="H172" s="171">
        <f>770+H174+1</f>
        <v>815</v>
      </c>
      <c r="I172" s="25"/>
      <c r="J172" s="25">
        <f t="shared" si="16"/>
        <v>3665</v>
      </c>
      <c r="K172" s="25"/>
      <c r="L172" s="25"/>
      <c r="M172" s="25">
        <f>SUM(M173:M176)</f>
        <v>30</v>
      </c>
      <c r="N172" s="25"/>
      <c r="O172" s="25"/>
      <c r="P172" s="175">
        <f>SUM(P174:P176)</f>
        <v>100</v>
      </c>
      <c r="Q172" s="28">
        <f t="shared" si="17"/>
        <v>130</v>
      </c>
      <c r="R172" s="25"/>
      <c r="S172" s="31">
        <f t="shared" si="18"/>
        <v>3795</v>
      </c>
    </row>
    <row r="173" spans="1:19" ht="12.75" customHeight="1" hidden="1">
      <c r="A173" s="161">
        <f t="shared" si="15"/>
        <v>30</v>
      </c>
      <c r="B173" s="167"/>
      <c r="C173" s="168"/>
      <c r="D173" s="169"/>
      <c r="E173" s="172" t="s">
        <v>13</v>
      </c>
      <c r="F173" s="25"/>
      <c r="G173" s="25"/>
      <c r="H173" s="173">
        <f>815-44</f>
        <v>771</v>
      </c>
      <c r="I173" s="25"/>
      <c r="J173" s="28">
        <f t="shared" si="16"/>
        <v>771</v>
      </c>
      <c r="K173" s="25"/>
      <c r="L173" s="25"/>
      <c r="M173" s="25"/>
      <c r="N173" s="25"/>
      <c r="O173" s="25"/>
      <c r="P173" s="175"/>
      <c r="Q173" s="28">
        <f t="shared" si="17"/>
        <v>0</v>
      </c>
      <c r="R173" s="25"/>
      <c r="S173" s="31">
        <f t="shared" si="18"/>
        <v>771</v>
      </c>
    </row>
    <row r="174" spans="1:19" ht="12.75" customHeight="1" hidden="1">
      <c r="A174" s="161">
        <f t="shared" si="15"/>
        <v>31</v>
      </c>
      <c r="B174" s="167"/>
      <c r="C174" s="168"/>
      <c r="D174" s="169"/>
      <c r="E174" s="172" t="s">
        <v>14</v>
      </c>
      <c r="F174" s="28"/>
      <c r="G174" s="28"/>
      <c r="H174" s="173">
        <v>44</v>
      </c>
      <c r="I174" s="28"/>
      <c r="J174" s="28">
        <f t="shared" si="16"/>
        <v>44</v>
      </c>
      <c r="K174" s="28"/>
      <c r="L174" s="28"/>
      <c r="M174" s="28"/>
      <c r="N174" s="28"/>
      <c r="O174" s="28"/>
      <c r="P174" s="174"/>
      <c r="Q174" s="28">
        <f t="shared" si="17"/>
        <v>0</v>
      </c>
      <c r="R174" s="28"/>
      <c r="S174" s="31">
        <f t="shared" si="18"/>
        <v>44</v>
      </c>
    </row>
    <row r="175" spans="1:19" ht="12.75" customHeight="1" hidden="1">
      <c r="A175" s="161">
        <f t="shared" si="15"/>
        <v>32</v>
      </c>
      <c r="B175" s="167"/>
      <c r="C175" s="168"/>
      <c r="D175" s="169"/>
      <c r="E175" s="172" t="s">
        <v>16</v>
      </c>
      <c r="F175" s="28"/>
      <c r="G175" s="28"/>
      <c r="H175" s="173"/>
      <c r="I175" s="28"/>
      <c r="J175" s="28">
        <f t="shared" si="16"/>
        <v>0</v>
      </c>
      <c r="K175" s="28"/>
      <c r="L175" s="28"/>
      <c r="M175" s="28"/>
      <c r="N175" s="28"/>
      <c r="O175" s="28"/>
      <c r="P175" s="174">
        <v>100</v>
      </c>
      <c r="Q175" s="28">
        <f t="shared" si="17"/>
        <v>100</v>
      </c>
      <c r="R175" s="28"/>
      <c r="S175" s="31">
        <f t="shared" si="18"/>
        <v>100</v>
      </c>
    </row>
    <row r="176" spans="1:19" ht="12.75" customHeight="1" hidden="1">
      <c r="A176" s="161">
        <f t="shared" si="15"/>
        <v>33</v>
      </c>
      <c r="B176" s="167"/>
      <c r="C176" s="168"/>
      <c r="D176" s="169"/>
      <c r="E176" s="172" t="s">
        <v>22</v>
      </c>
      <c r="F176" s="28"/>
      <c r="G176" s="28"/>
      <c r="H176" s="173"/>
      <c r="I176" s="28"/>
      <c r="J176" s="28">
        <f t="shared" si="16"/>
        <v>0</v>
      </c>
      <c r="K176" s="28"/>
      <c r="L176" s="28"/>
      <c r="M176" s="28">
        <v>30</v>
      </c>
      <c r="N176" s="28"/>
      <c r="O176" s="28"/>
      <c r="P176" s="174"/>
      <c r="Q176" s="28">
        <f t="shared" si="17"/>
        <v>30</v>
      </c>
      <c r="R176" s="28"/>
      <c r="S176" s="31">
        <f t="shared" si="18"/>
        <v>30</v>
      </c>
    </row>
    <row r="177" spans="1:19" ht="12.75" customHeight="1" hidden="1">
      <c r="A177" s="161">
        <f t="shared" si="15"/>
        <v>34</v>
      </c>
      <c r="B177" s="167"/>
      <c r="C177" s="168"/>
      <c r="D177" s="169" t="s">
        <v>29</v>
      </c>
      <c r="E177" s="170" t="s">
        <v>30</v>
      </c>
      <c r="F177" s="25">
        <v>2460</v>
      </c>
      <c r="G177" s="25">
        <v>860</v>
      </c>
      <c r="H177" s="171">
        <f>SUM(H178:H179)</f>
        <v>1535</v>
      </c>
      <c r="I177" s="25"/>
      <c r="J177" s="25">
        <f t="shared" si="16"/>
        <v>4855</v>
      </c>
      <c r="K177" s="25"/>
      <c r="L177" s="25"/>
      <c r="M177" s="25"/>
      <c r="N177" s="25"/>
      <c r="O177" s="25"/>
      <c r="P177" s="175">
        <f>SUM(P179:P180)</f>
        <v>115</v>
      </c>
      <c r="Q177" s="28">
        <f t="shared" si="17"/>
        <v>115</v>
      </c>
      <c r="R177" s="25"/>
      <c r="S177" s="31">
        <f t="shared" si="18"/>
        <v>4970</v>
      </c>
    </row>
    <row r="178" spans="1:19" ht="12.75" customHeight="1" hidden="1">
      <c r="A178" s="161">
        <f t="shared" si="15"/>
        <v>35</v>
      </c>
      <c r="B178" s="167"/>
      <c r="C178" s="168"/>
      <c r="D178" s="169"/>
      <c r="E178" s="172" t="s">
        <v>13</v>
      </c>
      <c r="F178" s="25"/>
      <c r="G178" s="25"/>
      <c r="H178" s="173">
        <f>1534-53+1</f>
        <v>1482</v>
      </c>
      <c r="I178" s="25"/>
      <c r="J178" s="28">
        <f t="shared" si="16"/>
        <v>1482</v>
      </c>
      <c r="K178" s="25"/>
      <c r="L178" s="25"/>
      <c r="M178" s="25"/>
      <c r="N178" s="25"/>
      <c r="O178" s="25"/>
      <c r="P178" s="175"/>
      <c r="Q178" s="28">
        <f t="shared" si="17"/>
        <v>0</v>
      </c>
      <c r="R178" s="25"/>
      <c r="S178" s="31">
        <f t="shared" si="18"/>
        <v>1482</v>
      </c>
    </row>
    <row r="179" spans="1:19" ht="12.75" customHeight="1" hidden="1">
      <c r="A179" s="161">
        <f t="shared" si="15"/>
        <v>36</v>
      </c>
      <c r="B179" s="167"/>
      <c r="C179" s="168"/>
      <c r="D179" s="169"/>
      <c r="E179" s="172" t="s">
        <v>14</v>
      </c>
      <c r="F179" s="28"/>
      <c r="G179" s="28"/>
      <c r="H179" s="173">
        <v>53</v>
      </c>
      <c r="I179" s="28"/>
      <c r="J179" s="28">
        <f t="shared" si="16"/>
        <v>53</v>
      </c>
      <c r="K179" s="28"/>
      <c r="L179" s="28"/>
      <c r="M179" s="28"/>
      <c r="N179" s="28"/>
      <c r="O179" s="28"/>
      <c r="P179" s="28"/>
      <c r="Q179" s="28">
        <f t="shared" si="17"/>
        <v>0</v>
      </c>
      <c r="R179" s="28"/>
      <c r="S179" s="31">
        <f t="shared" si="18"/>
        <v>53</v>
      </c>
    </row>
    <row r="180" spans="1:19" ht="12.75" customHeight="1" hidden="1">
      <c r="A180" s="161">
        <f t="shared" si="15"/>
        <v>37</v>
      </c>
      <c r="B180" s="167"/>
      <c r="C180" s="168"/>
      <c r="D180" s="169"/>
      <c r="E180" s="172" t="s">
        <v>16</v>
      </c>
      <c r="F180" s="28"/>
      <c r="G180" s="28"/>
      <c r="H180" s="173"/>
      <c r="I180" s="28"/>
      <c r="J180" s="28">
        <f t="shared" si="16"/>
        <v>0</v>
      </c>
      <c r="K180" s="28"/>
      <c r="L180" s="28"/>
      <c r="M180" s="28"/>
      <c r="N180" s="28"/>
      <c r="O180" s="28"/>
      <c r="P180" s="28">
        <v>115</v>
      </c>
      <c r="Q180" s="28">
        <f t="shared" si="17"/>
        <v>115</v>
      </c>
      <c r="R180" s="28"/>
      <c r="S180" s="31">
        <f t="shared" si="18"/>
        <v>115</v>
      </c>
    </row>
    <row r="181" spans="1:19" ht="12.75" customHeight="1" hidden="1">
      <c r="A181" s="161"/>
      <c r="B181" s="167"/>
      <c r="C181" s="168"/>
      <c r="D181" s="169"/>
      <c r="E181" s="172"/>
      <c r="F181" s="28"/>
      <c r="G181" s="28"/>
      <c r="H181" s="173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31"/>
    </row>
    <row r="182" spans="1:19" ht="12.75" customHeight="1" hidden="1">
      <c r="A182" s="161"/>
      <c r="B182" s="167"/>
      <c r="C182" s="168"/>
      <c r="D182" s="169"/>
      <c r="E182" s="172"/>
      <c r="F182" s="28"/>
      <c r="G182" s="28"/>
      <c r="H182" s="173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31"/>
    </row>
    <row r="183" spans="1:19" ht="12.75" customHeight="1" hidden="1">
      <c r="A183" s="161"/>
      <c r="B183" s="167"/>
      <c r="C183" s="168"/>
      <c r="D183" s="169"/>
      <c r="E183" s="172"/>
      <c r="F183" s="28"/>
      <c r="G183" s="28"/>
      <c r="H183" s="17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31"/>
    </row>
    <row r="184" spans="1:19" ht="12.75" customHeight="1" hidden="1">
      <c r="A184" s="161"/>
      <c r="B184" s="167"/>
      <c r="C184" s="168"/>
      <c r="D184" s="169"/>
      <c r="E184" s="172"/>
      <c r="F184" s="28"/>
      <c r="G184" s="28"/>
      <c r="H184" s="173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31"/>
    </row>
    <row r="185" spans="1:19" ht="12.75" customHeight="1" hidden="1">
      <c r="A185" s="161"/>
      <c r="B185" s="176" t="s">
        <v>0</v>
      </c>
      <c r="C185" s="168"/>
      <c r="D185" s="169"/>
      <c r="E185" s="172"/>
      <c r="F185" s="28"/>
      <c r="G185" s="28"/>
      <c r="H185" s="173"/>
      <c r="I185" s="28"/>
      <c r="J185" s="33"/>
      <c r="K185" s="33"/>
      <c r="L185" s="28"/>
      <c r="M185" s="28"/>
      <c r="N185" s="28"/>
      <c r="O185" s="33"/>
      <c r="P185" s="33"/>
      <c r="Q185" s="33"/>
      <c r="R185" s="33"/>
      <c r="S185" s="34"/>
    </row>
    <row r="186" spans="1:19" ht="12.75" customHeight="1" hidden="1">
      <c r="A186" s="161"/>
      <c r="B186" s="167"/>
      <c r="C186" s="168"/>
      <c r="D186" s="169"/>
      <c r="E186" s="172"/>
      <c r="F186" s="28"/>
      <c r="G186" s="28"/>
      <c r="H186" s="173"/>
      <c r="I186" s="28"/>
      <c r="J186" s="33"/>
      <c r="K186" s="33"/>
      <c r="L186" s="28"/>
      <c r="M186" s="28"/>
      <c r="N186" s="28"/>
      <c r="O186" s="33"/>
      <c r="P186" s="33"/>
      <c r="Q186" s="33"/>
      <c r="R186" s="33"/>
      <c r="S186" s="34"/>
    </row>
    <row r="187" spans="1:19" ht="12.75" customHeight="1" hidden="1">
      <c r="A187" s="495" t="s">
        <v>1</v>
      </c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177"/>
      <c r="M187" s="177"/>
      <c r="N187" s="177"/>
      <c r="O187" s="177"/>
      <c r="P187" s="177"/>
      <c r="Q187" s="177"/>
      <c r="R187" s="9"/>
      <c r="S187" s="496" t="s">
        <v>1</v>
      </c>
    </row>
    <row r="188" spans="1:19" ht="12.75" customHeight="1" hidden="1">
      <c r="A188" s="178"/>
      <c r="B188" s="179"/>
      <c r="C188" s="180"/>
      <c r="D188" s="181"/>
      <c r="E188" s="182"/>
      <c r="F188" s="497" t="s">
        <v>2</v>
      </c>
      <c r="G188" s="497"/>
      <c r="H188" s="497"/>
      <c r="I188" s="497"/>
      <c r="J188" s="497"/>
      <c r="K188" s="10"/>
      <c r="L188" s="497" t="s">
        <v>3</v>
      </c>
      <c r="M188" s="497"/>
      <c r="N188" s="497"/>
      <c r="O188" s="497"/>
      <c r="P188" s="497"/>
      <c r="Q188" s="497"/>
      <c r="R188" s="10"/>
      <c r="S188" s="496"/>
    </row>
    <row r="189" spans="1:19" ht="12.75" customHeight="1" hidden="1">
      <c r="A189" s="178"/>
      <c r="B189" s="183" t="s">
        <v>4</v>
      </c>
      <c r="C189" s="181" t="s">
        <v>5</v>
      </c>
      <c r="D189" s="498" t="s">
        <v>6</v>
      </c>
      <c r="E189" s="498"/>
      <c r="F189" s="498"/>
      <c r="G189" s="498"/>
      <c r="H189" s="498"/>
      <c r="I189" s="498"/>
      <c r="J189" s="498"/>
      <c r="K189" s="11"/>
      <c r="L189" s="498"/>
      <c r="M189" s="498"/>
      <c r="N189" s="498"/>
      <c r="O189" s="498"/>
      <c r="P189" s="498"/>
      <c r="Q189" s="498"/>
      <c r="R189" s="11"/>
      <c r="S189" s="496"/>
    </row>
    <row r="190" spans="1:19" ht="12.75" customHeight="1" hidden="1">
      <c r="A190" s="178"/>
      <c r="B190" s="183" t="s">
        <v>7</v>
      </c>
      <c r="C190" s="181" t="s">
        <v>8</v>
      </c>
      <c r="D190" s="181"/>
      <c r="E190" s="182" t="s">
        <v>9</v>
      </c>
      <c r="F190" s="494">
        <v>610</v>
      </c>
      <c r="G190" s="494">
        <v>620</v>
      </c>
      <c r="H190" s="494">
        <v>630</v>
      </c>
      <c r="I190" s="494">
        <v>640</v>
      </c>
      <c r="J190" s="494" t="s">
        <v>10</v>
      </c>
      <c r="K190" s="12"/>
      <c r="L190" s="494">
        <v>711</v>
      </c>
      <c r="M190" s="494">
        <v>713</v>
      </c>
      <c r="N190" s="494">
        <v>714</v>
      </c>
      <c r="O190" s="494">
        <v>716</v>
      </c>
      <c r="P190" s="494">
        <v>717</v>
      </c>
      <c r="Q190" s="494" t="s">
        <v>10</v>
      </c>
      <c r="R190" s="12"/>
      <c r="S190" s="496"/>
    </row>
    <row r="191" spans="1:19" ht="12.75" customHeight="1" hidden="1">
      <c r="A191" s="178"/>
      <c r="B191" s="183"/>
      <c r="C191" s="181"/>
      <c r="D191" s="181"/>
      <c r="E191" s="182"/>
      <c r="F191" s="494"/>
      <c r="G191" s="494"/>
      <c r="H191" s="494"/>
      <c r="I191" s="494"/>
      <c r="J191" s="494"/>
      <c r="K191" s="12"/>
      <c r="L191" s="494"/>
      <c r="M191" s="494"/>
      <c r="N191" s="494"/>
      <c r="O191" s="494"/>
      <c r="P191" s="494"/>
      <c r="Q191" s="494"/>
      <c r="R191" s="12"/>
      <c r="S191" s="496"/>
    </row>
    <row r="192" spans="1:19" ht="12.75" customHeight="1" hidden="1">
      <c r="A192" s="161">
        <f>A180+1</f>
        <v>38</v>
      </c>
      <c r="B192" s="167"/>
      <c r="C192" s="168"/>
      <c r="D192" s="169" t="s">
        <v>31</v>
      </c>
      <c r="E192" s="170" t="s">
        <v>32</v>
      </c>
      <c r="F192" s="25">
        <v>3075</v>
      </c>
      <c r="G192" s="25">
        <v>1075</v>
      </c>
      <c r="H192" s="171">
        <f>SUM(H193:H194)</f>
        <v>1554</v>
      </c>
      <c r="I192" s="25"/>
      <c r="J192" s="25">
        <f aca="true" t="shared" si="19" ref="J192:J225">SUM(F192:I192)</f>
        <v>5704</v>
      </c>
      <c r="K192" s="25"/>
      <c r="L192" s="25"/>
      <c r="M192" s="25">
        <f>SUM(M193:M197)</f>
        <v>30</v>
      </c>
      <c r="N192" s="25"/>
      <c r="O192" s="25"/>
      <c r="P192" s="25">
        <f>SUM(P194:P197)</f>
        <v>600</v>
      </c>
      <c r="Q192" s="25">
        <f aca="true" t="shared" si="20" ref="Q192:Q198">SUM(L192:P192)</f>
        <v>630</v>
      </c>
      <c r="R192" s="25"/>
      <c r="S192" s="31">
        <f aca="true" t="shared" si="21" ref="S192:S225">J192+Q192</f>
        <v>6334</v>
      </c>
    </row>
    <row r="193" spans="1:19" ht="12.75" customHeight="1" hidden="1">
      <c r="A193" s="161">
        <f aca="true" t="shared" si="22" ref="A193:A225">A192+1</f>
        <v>39</v>
      </c>
      <c r="B193" s="167"/>
      <c r="C193" s="168"/>
      <c r="D193" s="169"/>
      <c r="E193" s="172" t="s">
        <v>13</v>
      </c>
      <c r="F193" s="25"/>
      <c r="G193" s="25"/>
      <c r="H193" s="173">
        <f>1554-68</f>
        <v>1486</v>
      </c>
      <c r="I193" s="25"/>
      <c r="J193" s="28">
        <f t="shared" si="19"/>
        <v>1486</v>
      </c>
      <c r="K193" s="25"/>
      <c r="L193" s="25"/>
      <c r="M193" s="25"/>
      <c r="N193" s="25"/>
      <c r="O193" s="25"/>
      <c r="P193" s="25"/>
      <c r="Q193" s="28">
        <f t="shared" si="20"/>
        <v>0</v>
      </c>
      <c r="R193" s="25"/>
      <c r="S193" s="31">
        <f t="shared" si="21"/>
        <v>1486</v>
      </c>
    </row>
    <row r="194" spans="1:19" ht="12.75" customHeight="1" hidden="1">
      <c r="A194" s="161">
        <f t="shared" si="22"/>
        <v>40</v>
      </c>
      <c r="B194" s="167"/>
      <c r="C194" s="168"/>
      <c r="D194" s="169"/>
      <c r="E194" s="172" t="s">
        <v>14</v>
      </c>
      <c r="F194" s="28"/>
      <c r="G194" s="28"/>
      <c r="H194" s="173">
        <v>68</v>
      </c>
      <c r="I194" s="28"/>
      <c r="J194" s="28">
        <f t="shared" si="19"/>
        <v>68</v>
      </c>
      <c r="K194" s="28"/>
      <c r="L194" s="28"/>
      <c r="M194" s="28"/>
      <c r="N194" s="28"/>
      <c r="O194" s="28"/>
      <c r="P194" s="28"/>
      <c r="Q194" s="28">
        <f t="shared" si="20"/>
        <v>0</v>
      </c>
      <c r="R194" s="28"/>
      <c r="S194" s="31">
        <f t="shared" si="21"/>
        <v>68</v>
      </c>
    </row>
    <row r="195" spans="1:19" ht="12.75" customHeight="1" hidden="1">
      <c r="A195" s="161">
        <f t="shared" si="22"/>
        <v>41</v>
      </c>
      <c r="B195" s="167"/>
      <c r="C195" s="168"/>
      <c r="D195" s="169"/>
      <c r="E195" s="172" t="s">
        <v>21</v>
      </c>
      <c r="F195" s="28"/>
      <c r="G195" s="28"/>
      <c r="H195" s="173"/>
      <c r="I195" s="28"/>
      <c r="J195" s="28">
        <f t="shared" si="19"/>
        <v>0</v>
      </c>
      <c r="K195" s="28"/>
      <c r="L195" s="28"/>
      <c r="M195" s="28"/>
      <c r="N195" s="28"/>
      <c r="O195" s="28"/>
      <c r="P195" s="28">
        <v>500</v>
      </c>
      <c r="Q195" s="28">
        <f t="shared" si="20"/>
        <v>500</v>
      </c>
      <c r="R195" s="28"/>
      <c r="S195" s="31">
        <f t="shared" si="21"/>
        <v>500</v>
      </c>
    </row>
    <row r="196" spans="1:19" ht="12.75" customHeight="1" hidden="1">
      <c r="A196" s="161">
        <f t="shared" si="22"/>
        <v>42</v>
      </c>
      <c r="B196" s="167"/>
      <c r="C196" s="168"/>
      <c r="D196" s="169"/>
      <c r="E196" s="172" t="s">
        <v>16</v>
      </c>
      <c r="F196" s="28"/>
      <c r="G196" s="28"/>
      <c r="H196" s="173"/>
      <c r="I196" s="28"/>
      <c r="J196" s="28">
        <f t="shared" si="19"/>
        <v>0</v>
      </c>
      <c r="K196" s="28"/>
      <c r="L196" s="28"/>
      <c r="M196" s="28"/>
      <c r="N196" s="28"/>
      <c r="O196" s="28"/>
      <c r="P196" s="28">
        <v>100</v>
      </c>
      <c r="Q196" s="28">
        <f t="shared" si="20"/>
        <v>100</v>
      </c>
      <c r="R196" s="28"/>
      <c r="S196" s="31">
        <f t="shared" si="21"/>
        <v>100</v>
      </c>
    </row>
    <row r="197" spans="1:19" ht="13.5" customHeight="1" hidden="1" thickBot="1">
      <c r="A197" s="161">
        <f t="shared" si="22"/>
        <v>43</v>
      </c>
      <c r="B197" s="167"/>
      <c r="C197" s="168"/>
      <c r="D197" s="169"/>
      <c r="E197" s="172" t="s">
        <v>22</v>
      </c>
      <c r="F197" s="28"/>
      <c r="G197" s="28"/>
      <c r="H197" s="173"/>
      <c r="I197" s="28"/>
      <c r="J197" s="28">
        <f t="shared" si="19"/>
        <v>0</v>
      </c>
      <c r="K197" s="28"/>
      <c r="L197" s="28"/>
      <c r="M197" s="28">
        <v>30</v>
      </c>
      <c r="N197" s="28"/>
      <c r="O197" s="28"/>
      <c r="P197" s="174"/>
      <c r="Q197" s="28">
        <f t="shared" si="20"/>
        <v>30</v>
      </c>
      <c r="R197" s="28"/>
      <c r="S197" s="31">
        <f t="shared" si="21"/>
        <v>30</v>
      </c>
    </row>
    <row r="198" spans="1:21" s="32" customFormat="1" ht="12.75" customHeight="1" hidden="1">
      <c r="A198" s="161">
        <f t="shared" si="22"/>
        <v>44</v>
      </c>
      <c r="B198" s="167"/>
      <c r="C198" s="168"/>
      <c r="D198" s="169" t="s">
        <v>33</v>
      </c>
      <c r="E198" s="170" t="s">
        <v>34</v>
      </c>
      <c r="F198" s="25">
        <v>2650</v>
      </c>
      <c r="G198" s="25">
        <v>940</v>
      </c>
      <c r="H198" s="171">
        <f>SUM(H199:H200)</f>
        <v>1765</v>
      </c>
      <c r="I198" s="25"/>
      <c r="J198" s="25">
        <f t="shared" si="19"/>
        <v>5355</v>
      </c>
      <c r="K198" s="25"/>
      <c r="L198" s="25"/>
      <c r="M198" s="25"/>
      <c r="N198" s="25"/>
      <c r="O198" s="25"/>
      <c r="P198" s="25">
        <f>SUM(P200:P202)</f>
        <v>870</v>
      </c>
      <c r="Q198" s="25">
        <f t="shared" si="20"/>
        <v>870</v>
      </c>
      <c r="R198" s="25"/>
      <c r="S198" s="31">
        <f t="shared" si="21"/>
        <v>6225</v>
      </c>
      <c r="T198" s="5"/>
      <c r="U198" s="5"/>
    </row>
    <row r="199" spans="1:21" s="32" customFormat="1" ht="12.75" customHeight="1" hidden="1">
      <c r="A199" s="161">
        <f t="shared" si="22"/>
        <v>45</v>
      </c>
      <c r="B199" s="167"/>
      <c r="C199" s="168"/>
      <c r="D199" s="169"/>
      <c r="E199" s="172" t="s">
        <v>13</v>
      </c>
      <c r="F199" s="25"/>
      <c r="G199" s="25"/>
      <c r="H199" s="173">
        <f>1765-60</f>
        <v>1705</v>
      </c>
      <c r="I199" s="25"/>
      <c r="J199" s="28">
        <f t="shared" si="19"/>
        <v>1705</v>
      </c>
      <c r="K199" s="25"/>
      <c r="L199" s="25"/>
      <c r="M199" s="25"/>
      <c r="N199" s="25"/>
      <c r="O199" s="25"/>
      <c r="P199" s="25"/>
      <c r="Q199" s="25"/>
      <c r="R199" s="25"/>
      <c r="S199" s="31">
        <f t="shared" si="21"/>
        <v>1705</v>
      </c>
      <c r="T199" s="5"/>
      <c r="U199" s="5"/>
    </row>
    <row r="200" spans="1:21" s="32" customFormat="1" ht="18.75" customHeight="1" hidden="1">
      <c r="A200" s="161">
        <f t="shared" si="22"/>
        <v>46</v>
      </c>
      <c r="B200" s="167"/>
      <c r="C200" s="168"/>
      <c r="D200" s="169"/>
      <c r="E200" s="172" t="s">
        <v>14</v>
      </c>
      <c r="F200" s="28"/>
      <c r="G200" s="28"/>
      <c r="H200" s="173">
        <v>60</v>
      </c>
      <c r="I200" s="28"/>
      <c r="J200" s="28">
        <f t="shared" si="19"/>
        <v>60</v>
      </c>
      <c r="K200" s="28"/>
      <c r="L200" s="28"/>
      <c r="M200" s="28"/>
      <c r="N200" s="28"/>
      <c r="O200" s="28"/>
      <c r="P200" s="28"/>
      <c r="Q200" s="28">
        <f aca="true" t="shared" si="23" ref="Q200:Q225">SUM(L200:P200)</f>
        <v>0</v>
      </c>
      <c r="R200" s="28"/>
      <c r="S200" s="31">
        <f t="shared" si="21"/>
        <v>60</v>
      </c>
      <c r="T200" s="5"/>
      <c r="U200" s="5"/>
    </row>
    <row r="201" spans="1:21" s="32" customFormat="1" ht="2.25" customHeight="1" hidden="1" thickBot="1">
      <c r="A201" s="161">
        <f t="shared" si="22"/>
        <v>47</v>
      </c>
      <c r="B201" s="167"/>
      <c r="C201" s="168"/>
      <c r="D201" s="169"/>
      <c r="E201" s="172" t="s">
        <v>35</v>
      </c>
      <c r="F201" s="28"/>
      <c r="G201" s="28"/>
      <c r="H201" s="173"/>
      <c r="I201" s="28"/>
      <c r="J201" s="28">
        <f t="shared" si="19"/>
        <v>0</v>
      </c>
      <c r="K201" s="28"/>
      <c r="L201" s="28"/>
      <c r="M201" s="28"/>
      <c r="N201" s="28"/>
      <c r="O201" s="28"/>
      <c r="P201" s="28">
        <v>750</v>
      </c>
      <c r="Q201" s="28">
        <f t="shared" si="23"/>
        <v>750</v>
      </c>
      <c r="R201" s="28"/>
      <c r="S201" s="31">
        <f t="shared" si="21"/>
        <v>750</v>
      </c>
      <c r="T201" s="5"/>
      <c r="U201" s="5"/>
    </row>
    <row r="202" spans="1:21" s="32" customFormat="1" ht="13.5" customHeight="1" hidden="1" thickBot="1">
      <c r="A202" s="161">
        <f t="shared" si="22"/>
        <v>48</v>
      </c>
      <c r="B202" s="167"/>
      <c r="C202" s="168"/>
      <c r="D202" s="169"/>
      <c r="E202" s="172" t="s">
        <v>16</v>
      </c>
      <c r="F202" s="28"/>
      <c r="G202" s="28"/>
      <c r="H202" s="173"/>
      <c r="I202" s="28"/>
      <c r="J202" s="28">
        <f t="shared" si="19"/>
        <v>0</v>
      </c>
      <c r="K202" s="28"/>
      <c r="L202" s="28"/>
      <c r="M202" s="28"/>
      <c r="N202" s="28"/>
      <c r="O202" s="28"/>
      <c r="P202" s="28">
        <v>120</v>
      </c>
      <c r="Q202" s="28">
        <f t="shared" si="23"/>
        <v>120</v>
      </c>
      <c r="R202" s="28"/>
      <c r="S202" s="31">
        <f t="shared" si="21"/>
        <v>120</v>
      </c>
      <c r="T202" s="5"/>
      <c r="U202" s="5"/>
    </row>
    <row r="203" spans="1:21" s="32" customFormat="1" ht="15" customHeight="1" hidden="1">
      <c r="A203" s="161">
        <f t="shared" si="22"/>
        <v>49</v>
      </c>
      <c r="B203" s="167"/>
      <c r="C203" s="168"/>
      <c r="D203" s="169" t="s">
        <v>36</v>
      </c>
      <c r="E203" s="170" t="s">
        <v>37</v>
      </c>
      <c r="F203" s="25">
        <v>1380</v>
      </c>
      <c r="G203" s="25">
        <v>490</v>
      </c>
      <c r="H203" s="171">
        <f>SUM(H204:H206)</f>
        <v>950</v>
      </c>
      <c r="I203" s="25"/>
      <c r="J203" s="25">
        <f t="shared" si="19"/>
        <v>2820</v>
      </c>
      <c r="K203" s="25"/>
      <c r="L203" s="25"/>
      <c r="M203" s="25"/>
      <c r="N203" s="25"/>
      <c r="O203" s="25"/>
      <c r="P203" s="25">
        <f>SUM(P205:P208)</f>
        <v>140</v>
      </c>
      <c r="Q203" s="25">
        <f t="shared" si="23"/>
        <v>140</v>
      </c>
      <c r="R203" s="25"/>
      <c r="S203" s="31">
        <f t="shared" si="21"/>
        <v>2960</v>
      </c>
      <c r="T203" s="5"/>
      <c r="U203" s="5"/>
    </row>
    <row r="204" spans="1:21" s="32" customFormat="1" ht="12.75" customHeight="1" hidden="1">
      <c r="A204" s="161">
        <f t="shared" si="22"/>
        <v>50</v>
      </c>
      <c r="B204" s="167"/>
      <c r="C204" s="168"/>
      <c r="D204" s="169"/>
      <c r="E204" s="172" t="s">
        <v>13</v>
      </c>
      <c r="F204" s="25"/>
      <c r="G204" s="25"/>
      <c r="H204" s="173">
        <f>950-30-128</f>
        <v>792</v>
      </c>
      <c r="I204" s="25"/>
      <c r="J204" s="28">
        <f t="shared" si="19"/>
        <v>792</v>
      </c>
      <c r="K204" s="25"/>
      <c r="L204" s="25"/>
      <c r="M204" s="25"/>
      <c r="N204" s="25"/>
      <c r="O204" s="25"/>
      <c r="P204" s="25"/>
      <c r="Q204" s="25">
        <f t="shared" si="23"/>
        <v>0</v>
      </c>
      <c r="R204" s="25"/>
      <c r="S204" s="31">
        <f t="shared" si="21"/>
        <v>792</v>
      </c>
      <c r="T204" s="5"/>
      <c r="U204" s="5"/>
    </row>
    <row r="205" spans="1:21" s="32" customFormat="1" ht="12.75" customHeight="1" hidden="1">
      <c r="A205" s="161">
        <f t="shared" si="22"/>
        <v>51</v>
      </c>
      <c r="B205" s="167"/>
      <c r="C205" s="168"/>
      <c r="D205" s="169"/>
      <c r="E205" s="172" t="s">
        <v>14</v>
      </c>
      <c r="F205" s="28"/>
      <c r="G205" s="28"/>
      <c r="H205" s="173">
        <v>30</v>
      </c>
      <c r="I205" s="28"/>
      <c r="J205" s="28">
        <f t="shared" si="19"/>
        <v>30</v>
      </c>
      <c r="K205" s="28"/>
      <c r="L205" s="28"/>
      <c r="M205" s="28"/>
      <c r="N205" s="28"/>
      <c r="O205" s="28"/>
      <c r="P205" s="28"/>
      <c r="Q205" s="25">
        <f t="shared" si="23"/>
        <v>0</v>
      </c>
      <c r="R205" s="28"/>
      <c r="S205" s="31">
        <f t="shared" si="21"/>
        <v>30</v>
      </c>
      <c r="T205" s="5"/>
      <c r="U205" s="5"/>
    </row>
    <row r="206" spans="1:21" s="32" customFormat="1" ht="13.5" customHeight="1" hidden="1" thickBot="1">
      <c r="A206" s="161">
        <f t="shared" si="22"/>
        <v>52</v>
      </c>
      <c r="B206" s="167"/>
      <c r="C206" s="168"/>
      <c r="D206" s="169"/>
      <c r="E206" s="172" t="s">
        <v>15</v>
      </c>
      <c r="F206" s="28"/>
      <c r="G206" s="28"/>
      <c r="H206" s="173">
        <v>128</v>
      </c>
      <c r="I206" s="28"/>
      <c r="J206" s="28">
        <f t="shared" si="19"/>
        <v>128</v>
      </c>
      <c r="K206" s="28"/>
      <c r="L206" s="28"/>
      <c r="M206" s="28"/>
      <c r="N206" s="28"/>
      <c r="O206" s="28"/>
      <c r="P206" s="28"/>
      <c r="Q206" s="28">
        <f t="shared" si="23"/>
        <v>0</v>
      </c>
      <c r="R206" s="28"/>
      <c r="S206" s="31">
        <f t="shared" si="21"/>
        <v>128</v>
      </c>
      <c r="T206" s="5"/>
      <c r="U206" s="5"/>
    </row>
    <row r="207" spans="1:19" ht="12.75" customHeight="1" hidden="1">
      <c r="A207" s="161">
        <f t="shared" si="22"/>
        <v>53</v>
      </c>
      <c r="B207" s="167"/>
      <c r="C207" s="168"/>
      <c r="D207" s="169"/>
      <c r="E207" s="172" t="s">
        <v>21</v>
      </c>
      <c r="F207" s="28"/>
      <c r="G207" s="28"/>
      <c r="H207" s="173"/>
      <c r="I207" s="28"/>
      <c r="J207" s="28">
        <f t="shared" si="19"/>
        <v>0</v>
      </c>
      <c r="K207" s="28"/>
      <c r="L207" s="28"/>
      <c r="M207" s="28"/>
      <c r="N207" s="28"/>
      <c r="O207" s="28"/>
      <c r="P207" s="28">
        <v>100</v>
      </c>
      <c r="Q207" s="28">
        <f t="shared" si="23"/>
        <v>100</v>
      </c>
      <c r="R207" s="28"/>
      <c r="S207" s="31">
        <f t="shared" si="21"/>
        <v>100</v>
      </c>
    </row>
    <row r="208" spans="1:19" ht="12.75" customHeight="1" hidden="1">
      <c r="A208" s="161">
        <f t="shared" si="22"/>
        <v>54</v>
      </c>
      <c r="B208" s="167"/>
      <c r="C208" s="168"/>
      <c r="D208" s="169"/>
      <c r="E208" s="172" t="s">
        <v>16</v>
      </c>
      <c r="F208" s="28"/>
      <c r="G208" s="28"/>
      <c r="H208" s="173"/>
      <c r="I208" s="28"/>
      <c r="J208" s="28">
        <f t="shared" si="19"/>
        <v>0</v>
      </c>
      <c r="K208" s="28"/>
      <c r="L208" s="28"/>
      <c r="M208" s="28"/>
      <c r="N208" s="28"/>
      <c r="O208" s="33"/>
      <c r="P208" s="33">
        <v>40</v>
      </c>
      <c r="Q208" s="33">
        <f t="shared" si="23"/>
        <v>40</v>
      </c>
      <c r="R208" s="33"/>
      <c r="S208" s="31">
        <f t="shared" si="21"/>
        <v>40</v>
      </c>
    </row>
    <row r="209" spans="1:19" ht="12.75" customHeight="1" hidden="1">
      <c r="A209" s="161">
        <f t="shared" si="22"/>
        <v>55</v>
      </c>
      <c r="B209" s="167"/>
      <c r="C209" s="168"/>
      <c r="D209" s="169" t="s">
        <v>38</v>
      </c>
      <c r="E209" s="170" t="s">
        <v>39</v>
      </c>
      <c r="F209" s="25">
        <v>1818</v>
      </c>
      <c r="G209" s="25">
        <v>648</v>
      </c>
      <c r="H209" s="171">
        <f>SUM(H210:H212)</f>
        <v>1288</v>
      </c>
      <c r="I209" s="25"/>
      <c r="J209" s="25">
        <f t="shared" si="19"/>
        <v>3754</v>
      </c>
      <c r="K209" s="25"/>
      <c r="L209" s="25"/>
      <c r="M209" s="25"/>
      <c r="N209" s="25"/>
      <c r="O209" s="43"/>
      <c r="P209" s="43">
        <f>SUM(P211:P214)</f>
        <v>390</v>
      </c>
      <c r="Q209" s="43">
        <f t="shared" si="23"/>
        <v>390</v>
      </c>
      <c r="R209" s="43"/>
      <c r="S209" s="31">
        <f t="shared" si="21"/>
        <v>4144</v>
      </c>
    </row>
    <row r="210" spans="1:19" ht="12.75" customHeight="1" hidden="1">
      <c r="A210" s="161">
        <f t="shared" si="22"/>
        <v>56</v>
      </c>
      <c r="B210" s="167"/>
      <c r="C210" s="168"/>
      <c r="D210" s="169"/>
      <c r="E210" s="172" t="s">
        <v>13</v>
      </c>
      <c r="F210" s="25"/>
      <c r="G210" s="25"/>
      <c r="H210" s="173">
        <f>1288-28-130</f>
        <v>1130</v>
      </c>
      <c r="I210" s="25"/>
      <c r="J210" s="28">
        <f t="shared" si="19"/>
        <v>1130</v>
      </c>
      <c r="K210" s="25"/>
      <c r="L210" s="25"/>
      <c r="M210" s="25"/>
      <c r="N210" s="25"/>
      <c r="O210" s="43"/>
      <c r="P210" s="43"/>
      <c r="Q210" s="43">
        <f t="shared" si="23"/>
        <v>0</v>
      </c>
      <c r="R210" s="43"/>
      <c r="S210" s="31">
        <f t="shared" si="21"/>
        <v>1130</v>
      </c>
    </row>
    <row r="211" spans="1:19" ht="12.75" customHeight="1" hidden="1">
      <c r="A211" s="161">
        <f t="shared" si="22"/>
        <v>57</v>
      </c>
      <c r="B211" s="167"/>
      <c r="C211" s="168"/>
      <c r="D211" s="169"/>
      <c r="E211" s="172" t="s">
        <v>14</v>
      </c>
      <c r="F211" s="28"/>
      <c r="G211" s="28"/>
      <c r="H211" s="173">
        <v>28</v>
      </c>
      <c r="I211" s="28"/>
      <c r="J211" s="28">
        <f t="shared" si="19"/>
        <v>28</v>
      </c>
      <c r="K211" s="28"/>
      <c r="L211" s="28"/>
      <c r="M211" s="28"/>
      <c r="N211" s="28"/>
      <c r="O211" s="33"/>
      <c r="P211" s="33"/>
      <c r="Q211" s="43">
        <f t="shared" si="23"/>
        <v>0</v>
      </c>
      <c r="R211" s="33"/>
      <c r="S211" s="31">
        <f t="shared" si="21"/>
        <v>28</v>
      </c>
    </row>
    <row r="212" spans="1:19" ht="12.75" customHeight="1" hidden="1">
      <c r="A212" s="161">
        <f t="shared" si="22"/>
        <v>58</v>
      </c>
      <c r="B212" s="167"/>
      <c r="C212" s="168"/>
      <c r="D212" s="169"/>
      <c r="E212" s="172" t="s">
        <v>40</v>
      </c>
      <c r="F212" s="28"/>
      <c r="G212" s="28"/>
      <c r="H212" s="173">
        <v>130</v>
      </c>
      <c r="I212" s="28"/>
      <c r="J212" s="28">
        <f t="shared" si="19"/>
        <v>130</v>
      </c>
      <c r="K212" s="28"/>
      <c r="L212" s="28"/>
      <c r="M212" s="28"/>
      <c r="N212" s="28"/>
      <c r="O212" s="33"/>
      <c r="P212" s="33"/>
      <c r="Q212" s="43">
        <f t="shared" si="23"/>
        <v>0</v>
      </c>
      <c r="R212" s="33"/>
      <c r="S212" s="31">
        <f t="shared" si="21"/>
        <v>130</v>
      </c>
    </row>
    <row r="213" spans="1:19" ht="12.75" customHeight="1" hidden="1">
      <c r="A213" s="161">
        <f t="shared" si="22"/>
        <v>59</v>
      </c>
      <c r="B213" s="167"/>
      <c r="C213" s="168"/>
      <c r="D213" s="169"/>
      <c r="E213" s="172" t="s">
        <v>21</v>
      </c>
      <c r="F213" s="28"/>
      <c r="G213" s="28"/>
      <c r="H213" s="173"/>
      <c r="I213" s="28"/>
      <c r="J213" s="28">
        <f t="shared" si="19"/>
        <v>0</v>
      </c>
      <c r="K213" s="28"/>
      <c r="L213" s="28"/>
      <c r="M213" s="28"/>
      <c r="N213" s="28"/>
      <c r="O213" s="33"/>
      <c r="P213" s="33">
        <v>330</v>
      </c>
      <c r="Q213" s="33">
        <f t="shared" si="23"/>
        <v>330</v>
      </c>
      <c r="R213" s="33"/>
      <c r="S213" s="31">
        <f t="shared" si="21"/>
        <v>330</v>
      </c>
    </row>
    <row r="214" spans="1:19" ht="12.75" customHeight="1" hidden="1">
      <c r="A214" s="161">
        <f t="shared" si="22"/>
        <v>60</v>
      </c>
      <c r="B214" s="167"/>
      <c r="C214" s="168"/>
      <c r="D214" s="169"/>
      <c r="E214" s="172" t="s">
        <v>16</v>
      </c>
      <c r="F214" s="28"/>
      <c r="G214" s="28"/>
      <c r="H214" s="173"/>
      <c r="I214" s="28"/>
      <c r="J214" s="33">
        <f t="shared" si="19"/>
        <v>0</v>
      </c>
      <c r="K214" s="33"/>
      <c r="L214" s="28"/>
      <c r="M214" s="28"/>
      <c r="N214" s="28"/>
      <c r="O214" s="33"/>
      <c r="P214" s="33">
        <v>60</v>
      </c>
      <c r="Q214" s="33">
        <f t="shared" si="23"/>
        <v>60</v>
      </c>
      <c r="R214" s="33"/>
      <c r="S214" s="31">
        <f t="shared" si="21"/>
        <v>60</v>
      </c>
    </row>
    <row r="215" spans="1:19" ht="12.75" customHeight="1" hidden="1">
      <c r="A215" s="161">
        <f t="shared" si="22"/>
        <v>61</v>
      </c>
      <c r="B215" s="167"/>
      <c r="C215" s="168"/>
      <c r="D215" s="169" t="s">
        <v>41</v>
      </c>
      <c r="E215" s="170" t="s">
        <v>42</v>
      </c>
      <c r="F215" s="25">
        <v>1930</v>
      </c>
      <c r="G215" s="25">
        <v>675</v>
      </c>
      <c r="H215" s="171">
        <f>SUM(H216:H218)</f>
        <v>1142</v>
      </c>
      <c r="I215" s="25"/>
      <c r="J215" s="25">
        <f t="shared" si="19"/>
        <v>3747</v>
      </c>
      <c r="K215" s="25"/>
      <c r="L215" s="25"/>
      <c r="M215" s="25"/>
      <c r="N215" s="25"/>
      <c r="O215" s="43"/>
      <c r="P215" s="43">
        <f>SUM(P217:P220)</f>
        <v>330</v>
      </c>
      <c r="Q215" s="43">
        <f t="shared" si="23"/>
        <v>330</v>
      </c>
      <c r="R215" s="43"/>
      <c r="S215" s="31">
        <f t="shared" si="21"/>
        <v>4077</v>
      </c>
    </row>
    <row r="216" spans="1:19" ht="12.75" customHeight="1" hidden="1">
      <c r="A216" s="161">
        <f t="shared" si="22"/>
        <v>62</v>
      </c>
      <c r="B216" s="167"/>
      <c r="C216" s="168"/>
      <c r="D216" s="169"/>
      <c r="E216" s="172" t="s">
        <v>13</v>
      </c>
      <c r="F216" s="25"/>
      <c r="G216" s="25"/>
      <c r="H216" s="171">
        <f>1142-40-786</f>
        <v>316</v>
      </c>
      <c r="I216" s="25"/>
      <c r="J216" s="28">
        <f t="shared" si="19"/>
        <v>316</v>
      </c>
      <c r="K216" s="25"/>
      <c r="L216" s="25"/>
      <c r="M216" s="25"/>
      <c r="N216" s="25"/>
      <c r="O216" s="43"/>
      <c r="P216" s="43"/>
      <c r="Q216" s="43">
        <f t="shared" si="23"/>
        <v>0</v>
      </c>
      <c r="R216" s="43"/>
      <c r="S216" s="31">
        <f t="shared" si="21"/>
        <v>316</v>
      </c>
    </row>
    <row r="217" spans="1:19" ht="12.75" customHeight="1" hidden="1">
      <c r="A217" s="161">
        <f t="shared" si="22"/>
        <v>63</v>
      </c>
      <c r="B217" s="167"/>
      <c r="C217" s="168"/>
      <c r="D217" s="169"/>
      <c r="E217" s="185" t="s">
        <v>14</v>
      </c>
      <c r="F217" s="28"/>
      <c r="G217" s="28"/>
      <c r="H217" s="173">
        <v>40</v>
      </c>
      <c r="I217" s="28"/>
      <c r="J217" s="28">
        <f t="shared" si="19"/>
        <v>40</v>
      </c>
      <c r="K217" s="28"/>
      <c r="L217" s="28"/>
      <c r="M217" s="28"/>
      <c r="N217" s="28"/>
      <c r="O217" s="33"/>
      <c r="P217" s="33"/>
      <c r="Q217" s="43">
        <f t="shared" si="23"/>
        <v>0</v>
      </c>
      <c r="R217" s="33"/>
      <c r="S217" s="31">
        <f t="shared" si="21"/>
        <v>40</v>
      </c>
    </row>
    <row r="218" spans="1:19" ht="12.75" customHeight="1" hidden="1">
      <c r="A218" s="161">
        <f t="shared" si="22"/>
        <v>64</v>
      </c>
      <c r="B218" s="167"/>
      <c r="C218" s="168"/>
      <c r="D218" s="169"/>
      <c r="E218" s="185" t="s">
        <v>15</v>
      </c>
      <c r="F218" s="28"/>
      <c r="G218" s="28"/>
      <c r="H218" s="173">
        <f>764+22</f>
        <v>786</v>
      </c>
      <c r="I218" s="28"/>
      <c r="J218" s="28">
        <f t="shared" si="19"/>
        <v>786</v>
      </c>
      <c r="K218" s="28"/>
      <c r="L218" s="28"/>
      <c r="M218" s="28"/>
      <c r="N218" s="28"/>
      <c r="O218" s="33"/>
      <c r="P218" s="33"/>
      <c r="Q218" s="43">
        <f t="shared" si="23"/>
        <v>0</v>
      </c>
      <c r="R218" s="33"/>
      <c r="S218" s="31">
        <f t="shared" si="21"/>
        <v>786</v>
      </c>
    </row>
    <row r="219" spans="1:19" ht="12.75" customHeight="1" hidden="1">
      <c r="A219" s="161">
        <f t="shared" si="22"/>
        <v>65</v>
      </c>
      <c r="B219" s="167"/>
      <c r="C219" s="168"/>
      <c r="D219" s="169"/>
      <c r="E219" s="172" t="s">
        <v>21</v>
      </c>
      <c r="F219" s="28"/>
      <c r="G219" s="28"/>
      <c r="H219" s="173"/>
      <c r="I219" s="28"/>
      <c r="J219" s="28">
        <f t="shared" si="19"/>
        <v>0</v>
      </c>
      <c r="K219" s="28"/>
      <c r="L219" s="28"/>
      <c r="M219" s="28"/>
      <c r="N219" s="28"/>
      <c r="O219" s="33"/>
      <c r="P219" s="33">
        <v>230</v>
      </c>
      <c r="Q219" s="43">
        <f t="shared" si="23"/>
        <v>230</v>
      </c>
      <c r="R219" s="33"/>
      <c r="S219" s="31">
        <f t="shared" si="21"/>
        <v>230</v>
      </c>
    </row>
    <row r="220" spans="1:19" ht="12.75" customHeight="1" hidden="1">
      <c r="A220" s="161">
        <f t="shared" si="22"/>
        <v>66</v>
      </c>
      <c r="B220" s="167"/>
      <c r="C220" s="168"/>
      <c r="D220" s="169"/>
      <c r="E220" s="172" t="s">
        <v>16</v>
      </c>
      <c r="F220" s="28"/>
      <c r="G220" s="28"/>
      <c r="H220" s="173"/>
      <c r="I220" s="28"/>
      <c r="J220" s="28">
        <f t="shared" si="19"/>
        <v>0</v>
      </c>
      <c r="K220" s="28"/>
      <c r="L220" s="28"/>
      <c r="M220" s="28"/>
      <c r="N220" s="28"/>
      <c r="O220" s="33"/>
      <c r="P220" s="33">
        <v>100</v>
      </c>
      <c r="Q220" s="43">
        <f t="shared" si="23"/>
        <v>100</v>
      </c>
      <c r="R220" s="33"/>
      <c r="S220" s="31">
        <f t="shared" si="21"/>
        <v>100</v>
      </c>
    </row>
    <row r="221" spans="1:19" ht="12.75" customHeight="1" hidden="1">
      <c r="A221" s="161">
        <f t="shared" si="22"/>
        <v>67</v>
      </c>
      <c r="B221" s="167"/>
      <c r="C221" s="168"/>
      <c r="D221" s="169" t="s">
        <v>43</v>
      </c>
      <c r="E221" s="170" t="s">
        <v>44</v>
      </c>
      <c r="F221" s="25">
        <v>1700</v>
      </c>
      <c r="G221" s="25">
        <v>600</v>
      </c>
      <c r="H221" s="171">
        <f>SUM(H222:H224)</f>
        <v>774</v>
      </c>
      <c r="I221" s="25"/>
      <c r="J221" s="25">
        <f t="shared" si="19"/>
        <v>3074</v>
      </c>
      <c r="K221" s="25"/>
      <c r="L221" s="25"/>
      <c r="M221" s="25"/>
      <c r="N221" s="25"/>
      <c r="O221" s="43"/>
      <c r="P221" s="43">
        <f>SUM(P224:P225)</f>
        <v>60</v>
      </c>
      <c r="Q221" s="43">
        <f t="shared" si="23"/>
        <v>60</v>
      </c>
      <c r="R221" s="43"/>
      <c r="S221" s="31">
        <f t="shared" si="21"/>
        <v>3134</v>
      </c>
    </row>
    <row r="222" spans="1:19" ht="12.75" customHeight="1" hidden="1">
      <c r="A222" s="161">
        <f t="shared" si="22"/>
        <v>68</v>
      </c>
      <c r="B222" s="167"/>
      <c r="C222" s="168"/>
      <c r="D222" s="169"/>
      <c r="E222" s="172" t="s">
        <v>13</v>
      </c>
      <c r="F222" s="25"/>
      <c r="G222" s="25"/>
      <c r="H222" s="173">
        <f>774-37-72</f>
        <v>665</v>
      </c>
      <c r="I222" s="25"/>
      <c r="J222" s="28">
        <f t="shared" si="19"/>
        <v>665</v>
      </c>
      <c r="K222" s="25"/>
      <c r="L222" s="25"/>
      <c r="M222" s="25"/>
      <c r="N222" s="25"/>
      <c r="O222" s="43"/>
      <c r="P222" s="43"/>
      <c r="Q222" s="43">
        <f t="shared" si="23"/>
        <v>0</v>
      </c>
      <c r="R222" s="43"/>
      <c r="S222" s="31">
        <f t="shared" si="21"/>
        <v>665</v>
      </c>
    </row>
    <row r="223" spans="1:19" ht="12.75" customHeight="1" hidden="1">
      <c r="A223" s="161">
        <f t="shared" si="22"/>
        <v>69</v>
      </c>
      <c r="B223" s="167"/>
      <c r="C223" s="168"/>
      <c r="D223" s="169"/>
      <c r="E223" s="172" t="s">
        <v>15</v>
      </c>
      <c r="F223" s="25"/>
      <c r="G223" s="25"/>
      <c r="H223" s="173">
        <v>72</v>
      </c>
      <c r="I223" s="25"/>
      <c r="J223" s="28">
        <f t="shared" si="19"/>
        <v>72</v>
      </c>
      <c r="K223" s="25"/>
      <c r="L223" s="25"/>
      <c r="M223" s="25"/>
      <c r="N223" s="25"/>
      <c r="O223" s="43"/>
      <c r="P223" s="43"/>
      <c r="Q223" s="43">
        <f t="shared" si="23"/>
        <v>0</v>
      </c>
      <c r="R223" s="43"/>
      <c r="S223" s="31">
        <f t="shared" si="21"/>
        <v>72</v>
      </c>
    </row>
    <row r="224" spans="1:19" ht="12.75" customHeight="1" hidden="1">
      <c r="A224" s="161">
        <f t="shared" si="22"/>
        <v>70</v>
      </c>
      <c r="B224" s="167"/>
      <c r="C224" s="168"/>
      <c r="D224" s="169"/>
      <c r="E224" s="172" t="s">
        <v>14</v>
      </c>
      <c r="F224" s="28"/>
      <c r="G224" s="28"/>
      <c r="H224" s="173">
        <v>37</v>
      </c>
      <c r="I224" s="28"/>
      <c r="J224" s="33">
        <f t="shared" si="19"/>
        <v>37</v>
      </c>
      <c r="K224" s="33"/>
      <c r="L224" s="28"/>
      <c r="M224" s="28"/>
      <c r="N224" s="28"/>
      <c r="O224" s="33"/>
      <c r="P224" s="33"/>
      <c r="Q224" s="43">
        <f t="shared" si="23"/>
        <v>0</v>
      </c>
      <c r="R224" s="33"/>
      <c r="S224" s="31">
        <f t="shared" si="21"/>
        <v>37</v>
      </c>
    </row>
    <row r="225" spans="1:19" ht="12.75" customHeight="1" hidden="1">
      <c r="A225" s="161">
        <f t="shared" si="22"/>
        <v>71</v>
      </c>
      <c r="B225" s="167"/>
      <c r="C225" s="168"/>
      <c r="D225" s="169"/>
      <c r="E225" s="172" t="s">
        <v>16</v>
      </c>
      <c r="F225" s="28"/>
      <c r="G225" s="28"/>
      <c r="H225" s="173"/>
      <c r="I225" s="28"/>
      <c r="J225" s="33">
        <f t="shared" si="19"/>
        <v>0</v>
      </c>
      <c r="K225" s="33"/>
      <c r="L225" s="28"/>
      <c r="M225" s="28"/>
      <c r="N225" s="28"/>
      <c r="O225" s="33"/>
      <c r="P225" s="33">
        <v>60</v>
      </c>
      <c r="Q225" s="43">
        <f t="shared" si="23"/>
        <v>60</v>
      </c>
      <c r="R225" s="33"/>
      <c r="S225" s="31">
        <f t="shared" si="21"/>
        <v>60</v>
      </c>
    </row>
    <row r="226" spans="1:19" ht="12.75" customHeight="1" hidden="1">
      <c r="A226" s="161"/>
      <c r="B226" s="167"/>
      <c r="C226" s="168"/>
      <c r="D226" s="169"/>
      <c r="E226" s="172"/>
      <c r="F226" s="28"/>
      <c r="G226" s="28"/>
      <c r="H226" s="173"/>
      <c r="I226" s="28"/>
      <c r="J226" s="33"/>
      <c r="K226" s="33"/>
      <c r="L226" s="28"/>
      <c r="M226" s="28"/>
      <c r="N226" s="28"/>
      <c r="O226" s="33"/>
      <c r="P226" s="33"/>
      <c r="Q226" s="43"/>
      <c r="R226" s="33"/>
      <c r="S226" s="31"/>
    </row>
    <row r="227" spans="1:19" ht="12.75" customHeight="1" hidden="1">
      <c r="A227" s="161"/>
      <c r="B227" s="167"/>
      <c r="C227" s="168"/>
      <c r="D227" s="169"/>
      <c r="E227" s="172"/>
      <c r="F227" s="28"/>
      <c r="G227" s="28"/>
      <c r="H227" s="173"/>
      <c r="I227" s="28"/>
      <c r="J227" s="33"/>
      <c r="K227" s="33"/>
      <c r="L227" s="28"/>
      <c r="M227" s="28"/>
      <c r="N227" s="28"/>
      <c r="O227" s="33"/>
      <c r="P227" s="33"/>
      <c r="Q227" s="43"/>
      <c r="R227" s="33"/>
      <c r="S227" s="31"/>
    </row>
    <row r="228" spans="1:19" ht="12.75" customHeight="1" hidden="1">
      <c r="A228" s="161"/>
      <c r="B228" s="167"/>
      <c r="C228" s="168"/>
      <c r="D228" s="169"/>
      <c r="E228" s="172"/>
      <c r="F228" s="28"/>
      <c r="G228" s="28"/>
      <c r="H228" s="173"/>
      <c r="I228" s="28"/>
      <c r="J228" s="33"/>
      <c r="K228" s="33"/>
      <c r="L228" s="28"/>
      <c r="M228" s="28"/>
      <c r="N228" s="28"/>
      <c r="O228" s="33"/>
      <c r="P228" s="33"/>
      <c r="Q228" s="43"/>
      <c r="R228" s="33"/>
      <c r="S228" s="31"/>
    </row>
    <row r="229" spans="1:19" ht="12.75" customHeight="1" hidden="1">
      <c r="A229" s="161"/>
      <c r="B229" s="167"/>
      <c r="C229" s="168"/>
      <c r="D229" s="169"/>
      <c r="E229" s="172"/>
      <c r="F229" s="28"/>
      <c r="G229" s="28"/>
      <c r="H229" s="173"/>
      <c r="I229" s="28"/>
      <c r="J229" s="33"/>
      <c r="K229" s="33"/>
      <c r="L229" s="28"/>
      <c r="M229" s="28"/>
      <c r="N229" s="28"/>
      <c r="O229" s="33"/>
      <c r="P229" s="33"/>
      <c r="Q229" s="43"/>
      <c r="R229" s="33"/>
      <c r="S229" s="31"/>
    </row>
    <row r="230" spans="1:19" ht="12.75" customHeight="1" hidden="1">
      <c r="A230" s="161"/>
      <c r="B230" s="176" t="s">
        <v>0</v>
      </c>
      <c r="C230" s="168"/>
      <c r="D230" s="169"/>
      <c r="E230" s="172"/>
      <c r="F230" s="28"/>
      <c r="G230" s="28"/>
      <c r="H230" s="173"/>
      <c r="I230" s="28"/>
      <c r="J230" s="33"/>
      <c r="K230" s="33"/>
      <c r="L230" s="28"/>
      <c r="M230" s="28"/>
      <c r="N230" s="28"/>
      <c r="O230" s="33"/>
      <c r="P230" s="33"/>
      <c r="Q230" s="33"/>
      <c r="R230" s="33"/>
      <c r="S230" s="34"/>
    </row>
    <row r="231" spans="1:19" ht="12.75" customHeight="1" hidden="1">
      <c r="A231" s="161"/>
      <c r="B231" s="167"/>
      <c r="C231" s="168"/>
      <c r="D231" s="169"/>
      <c r="E231" s="172"/>
      <c r="F231" s="28"/>
      <c r="G231" s="28"/>
      <c r="H231" s="173"/>
      <c r="I231" s="28"/>
      <c r="J231" s="33"/>
      <c r="K231" s="33"/>
      <c r="L231" s="28"/>
      <c r="M231" s="28"/>
      <c r="N231" s="28"/>
      <c r="O231" s="33"/>
      <c r="P231" s="33"/>
      <c r="Q231" s="33"/>
      <c r="R231" s="33"/>
      <c r="S231" s="34"/>
    </row>
    <row r="232" spans="1:19" ht="12.75" customHeight="1" hidden="1">
      <c r="A232" s="495" t="s">
        <v>1</v>
      </c>
      <c r="B232" s="495"/>
      <c r="C232" s="495"/>
      <c r="D232" s="495"/>
      <c r="E232" s="495"/>
      <c r="F232" s="495"/>
      <c r="G232" s="495"/>
      <c r="H232" s="495"/>
      <c r="I232" s="495"/>
      <c r="J232" s="495"/>
      <c r="K232" s="495"/>
      <c r="L232" s="177"/>
      <c r="M232" s="177"/>
      <c r="N232" s="177"/>
      <c r="O232" s="177"/>
      <c r="P232" s="177"/>
      <c r="Q232" s="177"/>
      <c r="R232" s="9"/>
      <c r="S232" s="496" t="s">
        <v>1</v>
      </c>
    </row>
    <row r="233" spans="1:19" ht="12.75" customHeight="1" hidden="1">
      <c r="A233" s="178"/>
      <c r="B233" s="179"/>
      <c r="C233" s="180"/>
      <c r="D233" s="181"/>
      <c r="E233" s="182"/>
      <c r="F233" s="497" t="s">
        <v>2</v>
      </c>
      <c r="G233" s="497"/>
      <c r="H233" s="497"/>
      <c r="I233" s="497"/>
      <c r="J233" s="497"/>
      <c r="K233" s="10"/>
      <c r="L233" s="497" t="s">
        <v>3</v>
      </c>
      <c r="M233" s="497"/>
      <c r="N233" s="497"/>
      <c r="O233" s="497"/>
      <c r="P233" s="497"/>
      <c r="Q233" s="497"/>
      <c r="R233" s="10"/>
      <c r="S233" s="496"/>
    </row>
    <row r="234" spans="1:19" ht="12.75" customHeight="1" hidden="1">
      <c r="A234" s="178"/>
      <c r="B234" s="183" t="s">
        <v>4</v>
      </c>
      <c r="C234" s="181" t="s">
        <v>5</v>
      </c>
      <c r="D234" s="498" t="s">
        <v>6</v>
      </c>
      <c r="E234" s="498"/>
      <c r="F234" s="498"/>
      <c r="G234" s="498"/>
      <c r="H234" s="498"/>
      <c r="I234" s="498"/>
      <c r="J234" s="498"/>
      <c r="K234" s="11"/>
      <c r="L234" s="498"/>
      <c r="M234" s="498"/>
      <c r="N234" s="498"/>
      <c r="O234" s="498"/>
      <c r="P234" s="498"/>
      <c r="Q234" s="498"/>
      <c r="R234" s="11"/>
      <c r="S234" s="496"/>
    </row>
    <row r="235" spans="1:19" ht="13.5" customHeight="1" hidden="1" thickBot="1">
      <c r="A235" s="178"/>
      <c r="B235" s="183" t="s">
        <v>7</v>
      </c>
      <c r="C235" s="181" t="s">
        <v>8</v>
      </c>
      <c r="D235" s="181"/>
      <c r="E235" s="182" t="s">
        <v>9</v>
      </c>
      <c r="F235" s="494">
        <v>610</v>
      </c>
      <c r="G235" s="494">
        <v>620</v>
      </c>
      <c r="H235" s="494">
        <v>630</v>
      </c>
      <c r="I235" s="494">
        <v>640</v>
      </c>
      <c r="J235" s="494" t="s">
        <v>10</v>
      </c>
      <c r="K235" s="12"/>
      <c r="L235" s="494">
        <v>711</v>
      </c>
      <c r="M235" s="494">
        <v>713</v>
      </c>
      <c r="N235" s="494">
        <v>714</v>
      </c>
      <c r="O235" s="494">
        <v>716</v>
      </c>
      <c r="P235" s="494">
        <v>717</v>
      </c>
      <c r="Q235" s="494" t="s">
        <v>10</v>
      </c>
      <c r="R235" s="12"/>
      <c r="S235" s="496"/>
    </row>
    <row r="236" spans="1:21" s="32" customFormat="1" ht="12.75" customHeight="1" hidden="1">
      <c r="A236" s="178"/>
      <c r="B236" s="183"/>
      <c r="C236" s="181"/>
      <c r="D236" s="181"/>
      <c r="E236" s="182"/>
      <c r="F236" s="494"/>
      <c r="G236" s="494"/>
      <c r="H236" s="494"/>
      <c r="I236" s="494"/>
      <c r="J236" s="494"/>
      <c r="K236" s="12"/>
      <c r="L236" s="494"/>
      <c r="M236" s="494"/>
      <c r="N236" s="494"/>
      <c r="O236" s="494"/>
      <c r="P236" s="494"/>
      <c r="Q236" s="494"/>
      <c r="R236" s="12"/>
      <c r="S236" s="496"/>
      <c r="T236" s="5"/>
      <c r="U236" s="5"/>
    </row>
    <row r="237" spans="1:21" s="32" customFormat="1" ht="12.75" customHeight="1" hidden="1">
      <c r="A237" s="161">
        <f>A225+1</f>
        <v>72</v>
      </c>
      <c r="B237" s="167"/>
      <c r="C237" s="168"/>
      <c r="D237" s="169" t="s">
        <v>45</v>
      </c>
      <c r="E237" s="170" t="s">
        <v>46</v>
      </c>
      <c r="F237" s="25">
        <v>860</v>
      </c>
      <c r="G237" s="25">
        <v>301</v>
      </c>
      <c r="H237" s="171">
        <f>SUM(H238:H241)</f>
        <v>329</v>
      </c>
      <c r="I237" s="25"/>
      <c r="J237" s="25">
        <f aca="true" t="shared" si="24" ref="J237:J259">SUM(F237:I237)</f>
        <v>1490</v>
      </c>
      <c r="K237" s="25"/>
      <c r="L237" s="25"/>
      <c r="M237" s="25"/>
      <c r="N237" s="25"/>
      <c r="O237" s="43"/>
      <c r="P237" s="43">
        <f>SUM(P240:P241)</f>
        <v>35</v>
      </c>
      <c r="Q237" s="43">
        <f aca="true" t="shared" si="25" ref="Q237:Q259">SUM(L237:P237)</f>
        <v>35</v>
      </c>
      <c r="R237" s="43"/>
      <c r="S237" s="31">
        <f aca="true" t="shared" si="26" ref="S237:S259">J237+Q237</f>
        <v>1525</v>
      </c>
      <c r="T237" s="5"/>
      <c r="U237" s="5"/>
    </row>
    <row r="238" spans="1:21" s="32" customFormat="1" ht="12.75" customHeight="1" hidden="1">
      <c r="A238" s="161">
        <f aca="true" t="shared" si="27" ref="A238:A259">A237+1</f>
        <v>73</v>
      </c>
      <c r="B238" s="167"/>
      <c r="C238" s="168"/>
      <c r="D238" s="169"/>
      <c r="E238" s="172" t="s">
        <v>13</v>
      </c>
      <c r="F238" s="25"/>
      <c r="G238" s="25"/>
      <c r="H238" s="173">
        <f>329-19-56</f>
        <v>254</v>
      </c>
      <c r="I238" s="25"/>
      <c r="J238" s="28">
        <f t="shared" si="24"/>
        <v>254</v>
      </c>
      <c r="K238" s="25"/>
      <c r="L238" s="25"/>
      <c r="M238" s="25"/>
      <c r="N238" s="25"/>
      <c r="O238" s="43"/>
      <c r="P238" s="43"/>
      <c r="Q238" s="43">
        <f t="shared" si="25"/>
        <v>0</v>
      </c>
      <c r="R238" s="43"/>
      <c r="S238" s="31">
        <f t="shared" si="26"/>
        <v>254</v>
      </c>
      <c r="T238" s="5"/>
      <c r="U238" s="5"/>
    </row>
    <row r="239" spans="1:21" s="32" customFormat="1" ht="12.75" customHeight="1" hidden="1">
      <c r="A239" s="161">
        <f t="shared" si="27"/>
        <v>74</v>
      </c>
      <c r="B239" s="167"/>
      <c r="C239" s="168"/>
      <c r="D239" s="169"/>
      <c r="E239" s="172" t="s">
        <v>15</v>
      </c>
      <c r="F239" s="25"/>
      <c r="G239" s="25"/>
      <c r="H239" s="173">
        <v>56</v>
      </c>
      <c r="I239" s="25"/>
      <c r="J239" s="28">
        <f t="shared" si="24"/>
        <v>56</v>
      </c>
      <c r="K239" s="25"/>
      <c r="L239" s="25"/>
      <c r="M239" s="25"/>
      <c r="N239" s="25"/>
      <c r="O239" s="43"/>
      <c r="P239" s="43"/>
      <c r="Q239" s="43">
        <f t="shared" si="25"/>
        <v>0</v>
      </c>
      <c r="R239" s="43"/>
      <c r="S239" s="31">
        <f t="shared" si="26"/>
        <v>56</v>
      </c>
      <c r="T239" s="5"/>
      <c r="U239" s="5"/>
    </row>
    <row r="240" spans="1:21" s="32" customFormat="1" ht="12.75" customHeight="1" hidden="1">
      <c r="A240" s="161">
        <f t="shared" si="27"/>
        <v>75</v>
      </c>
      <c r="B240" s="167"/>
      <c r="C240" s="168"/>
      <c r="D240" s="169"/>
      <c r="E240" s="172" t="s">
        <v>14</v>
      </c>
      <c r="F240" s="28"/>
      <c r="G240" s="28"/>
      <c r="H240" s="173">
        <v>19</v>
      </c>
      <c r="I240" s="28"/>
      <c r="J240" s="28">
        <f t="shared" si="24"/>
        <v>19</v>
      </c>
      <c r="K240" s="28"/>
      <c r="L240" s="28"/>
      <c r="M240" s="28"/>
      <c r="N240" s="28"/>
      <c r="O240" s="33"/>
      <c r="P240" s="33"/>
      <c r="Q240" s="43">
        <f t="shared" si="25"/>
        <v>0</v>
      </c>
      <c r="R240" s="33"/>
      <c r="S240" s="31">
        <f t="shared" si="26"/>
        <v>19</v>
      </c>
      <c r="T240" s="5"/>
      <c r="U240" s="5"/>
    </row>
    <row r="241" spans="1:21" s="32" customFormat="1" ht="12.75" customHeight="1" hidden="1">
      <c r="A241" s="161">
        <f t="shared" si="27"/>
        <v>76</v>
      </c>
      <c r="B241" s="167"/>
      <c r="C241" s="168"/>
      <c r="D241" s="169"/>
      <c r="E241" s="172" t="s">
        <v>16</v>
      </c>
      <c r="F241" s="28"/>
      <c r="G241" s="28"/>
      <c r="H241" s="173"/>
      <c r="I241" s="28"/>
      <c r="J241" s="28">
        <f t="shared" si="24"/>
        <v>0</v>
      </c>
      <c r="K241" s="28"/>
      <c r="L241" s="28"/>
      <c r="M241" s="28"/>
      <c r="N241" s="28"/>
      <c r="O241" s="33"/>
      <c r="P241" s="33">
        <v>35</v>
      </c>
      <c r="Q241" s="43">
        <f t="shared" si="25"/>
        <v>35</v>
      </c>
      <c r="R241" s="33"/>
      <c r="S241" s="31">
        <f t="shared" si="26"/>
        <v>35</v>
      </c>
      <c r="T241" s="5"/>
      <c r="U241" s="5"/>
    </row>
    <row r="242" spans="1:21" s="32" customFormat="1" ht="12.75" customHeight="1" hidden="1">
      <c r="A242" s="161">
        <f t="shared" si="27"/>
        <v>77</v>
      </c>
      <c r="B242" s="167"/>
      <c r="C242" s="168"/>
      <c r="D242" s="169" t="s">
        <v>47</v>
      </c>
      <c r="E242" s="170" t="s">
        <v>48</v>
      </c>
      <c r="F242" s="25">
        <v>1030</v>
      </c>
      <c r="G242" s="25">
        <v>360</v>
      </c>
      <c r="H242" s="171">
        <f>SUM(H243:H245)</f>
        <v>481</v>
      </c>
      <c r="I242" s="25"/>
      <c r="J242" s="25">
        <f t="shared" si="24"/>
        <v>1871</v>
      </c>
      <c r="K242" s="25"/>
      <c r="L242" s="25"/>
      <c r="M242" s="25"/>
      <c r="N242" s="25"/>
      <c r="O242" s="43"/>
      <c r="P242" s="43">
        <f>SUM(P245:P247)</f>
        <v>150</v>
      </c>
      <c r="Q242" s="43">
        <f t="shared" si="25"/>
        <v>150</v>
      </c>
      <c r="R242" s="43"/>
      <c r="S242" s="31">
        <f t="shared" si="26"/>
        <v>2021</v>
      </c>
      <c r="T242" s="5"/>
      <c r="U242" s="5"/>
    </row>
    <row r="243" spans="1:21" s="32" customFormat="1" ht="12.75" customHeight="1" hidden="1">
      <c r="A243" s="161">
        <f t="shared" si="27"/>
        <v>78</v>
      </c>
      <c r="B243" s="167"/>
      <c r="C243" s="168"/>
      <c r="D243" s="169"/>
      <c r="E243" s="172" t="s">
        <v>13</v>
      </c>
      <c r="F243" s="25"/>
      <c r="G243" s="25"/>
      <c r="H243" s="173">
        <f>481-21-72</f>
        <v>388</v>
      </c>
      <c r="I243" s="25"/>
      <c r="J243" s="28">
        <f t="shared" si="24"/>
        <v>388</v>
      </c>
      <c r="K243" s="25"/>
      <c r="L243" s="25"/>
      <c r="M243" s="25"/>
      <c r="N243" s="25"/>
      <c r="O243" s="43"/>
      <c r="P243" s="43"/>
      <c r="Q243" s="43">
        <f t="shared" si="25"/>
        <v>0</v>
      </c>
      <c r="R243" s="43"/>
      <c r="S243" s="31">
        <f t="shared" si="26"/>
        <v>388</v>
      </c>
      <c r="T243" s="5"/>
      <c r="U243" s="5"/>
    </row>
    <row r="244" spans="1:21" s="32" customFormat="1" ht="12.75" customHeight="1" hidden="1">
      <c r="A244" s="161">
        <f t="shared" si="27"/>
        <v>79</v>
      </c>
      <c r="B244" s="167"/>
      <c r="C244" s="168"/>
      <c r="D244" s="169"/>
      <c r="E244" s="172" t="s">
        <v>15</v>
      </c>
      <c r="F244" s="25"/>
      <c r="G244" s="25"/>
      <c r="H244" s="173">
        <v>72</v>
      </c>
      <c r="I244" s="25"/>
      <c r="J244" s="28">
        <f t="shared" si="24"/>
        <v>72</v>
      </c>
      <c r="K244" s="25"/>
      <c r="L244" s="25"/>
      <c r="M244" s="25"/>
      <c r="N244" s="25"/>
      <c r="O244" s="43"/>
      <c r="P244" s="43"/>
      <c r="Q244" s="43">
        <f t="shared" si="25"/>
        <v>0</v>
      </c>
      <c r="R244" s="43"/>
      <c r="S244" s="31">
        <f t="shared" si="26"/>
        <v>72</v>
      </c>
      <c r="T244" s="5"/>
      <c r="U244" s="5"/>
    </row>
    <row r="245" spans="1:21" s="32" customFormat="1" ht="12.75" customHeight="1" hidden="1">
      <c r="A245" s="161">
        <f t="shared" si="27"/>
        <v>80</v>
      </c>
      <c r="B245" s="167"/>
      <c r="C245" s="168"/>
      <c r="D245" s="169"/>
      <c r="E245" s="172" t="s">
        <v>14</v>
      </c>
      <c r="F245" s="28"/>
      <c r="G245" s="28"/>
      <c r="H245" s="173">
        <v>21</v>
      </c>
      <c r="I245" s="28"/>
      <c r="J245" s="28">
        <f t="shared" si="24"/>
        <v>21</v>
      </c>
      <c r="K245" s="28"/>
      <c r="L245" s="28"/>
      <c r="M245" s="28"/>
      <c r="N245" s="28"/>
      <c r="O245" s="33"/>
      <c r="P245" s="33"/>
      <c r="Q245" s="43">
        <f t="shared" si="25"/>
        <v>0</v>
      </c>
      <c r="R245" s="33"/>
      <c r="S245" s="31">
        <f t="shared" si="26"/>
        <v>21</v>
      </c>
      <c r="T245" s="5"/>
      <c r="U245" s="5"/>
    </row>
    <row r="246" spans="1:21" s="32" customFormat="1" ht="13.5" customHeight="1" hidden="1">
      <c r="A246" s="161">
        <f t="shared" si="27"/>
        <v>81</v>
      </c>
      <c r="B246" s="167"/>
      <c r="C246" s="168"/>
      <c r="D246" s="169"/>
      <c r="E246" s="172" t="s">
        <v>21</v>
      </c>
      <c r="F246" s="28"/>
      <c r="G246" s="28"/>
      <c r="H246" s="173"/>
      <c r="I246" s="28"/>
      <c r="J246" s="28">
        <f t="shared" si="24"/>
        <v>0</v>
      </c>
      <c r="K246" s="28"/>
      <c r="L246" s="28"/>
      <c r="M246" s="28"/>
      <c r="N246" s="28"/>
      <c r="O246" s="33"/>
      <c r="P246" s="33">
        <v>100</v>
      </c>
      <c r="Q246" s="43">
        <f t="shared" si="25"/>
        <v>100</v>
      </c>
      <c r="R246" s="33"/>
      <c r="S246" s="31">
        <f t="shared" si="26"/>
        <v>100</v>
      </c>
      <c r="T246" s="5"/>
      <c r="U246" s="5"/>
    </row>
    <row r="247" spans="1:21" s="32" customFormat="1" ht="15" customHeight="1" hidden="1">
      <c r="A247" s="161">
        <f t="shared" si="27"/>
        <v>82</v>
      </c>
      <c r="B247" s="167"/>
      <c r="C247" s="168"/>
      <c r="D247" s="169"/>
      <c r="E247" s="172" t="s">
        <v>16</v>
      </c>
      <c r="F247" s="28"/>
      <c r="G247" s="28"/>
      <c r="H247" s="173"/>
      <c r="I247" s="28"/>
      <c r="J247" s="33">
        <f t="shared" si="24"/>
        <v>0</v>
      </c>
      <c r="K247" s="33"/>
      <c r="L247" s="28"/>
      <c r="M247" s="28"/>
      <c r="N247" s="28"/>
      <c r="O247" s="33"/>
      <c r="P247" s="33">
        <v>50</v>
      </c>
      <c r="Q247" s="43">
        <f t="shared" si="25"/>
        <v>50</v>
      </c>
      <c r="R247" s="33"/>
      <c r="S247" s="31">
        <f t="shared" si="26"/>
        <v>50</v>
      </c>
      <c r="T247" s="5"/>
      <c r="U247" s="5"/>
    </row>
    <row r="248" spans="1:21" s="32" customFormat="1" ht="3" customHeight="1" hidden="1">
      <c r="A248" s="161">
        <f t="shared" si="27"/>
        <v>83</v>
      </c>
      <c r="B248" s="167"/>
      <c r="C248" s="168"/>
      <c r="D248" s="169" t="s">
        <v>49</v>
      </c>
      <c r="E248" s="170" t="s">
        <v>50</v>
      </c>
      <c r="F248" s="48">
        <v>1070</v>
      </c>
      <c r="G248" s="48">
        <v>375</v>
      </c>
      <c r="H248" s="70">
        <f>SUM(H249:H250)</f>
        <v>432</v>
      </c>
      <c r="I248" s="48"/>
      <c r="J248" s="48">
        <f t="shared" si="24"/>
        <v>1877</v>
      </c>
      <c r="K248" s="48"/>
      <c r="L248" s="48"/>
      <c r="M248" s="48"/>
      <c r="N248" s="48"/>
      <c r="O248" s="48"/>
      <c r="P248" s="48">
        <f>SUM(P250:P251)</f>
        <v>35</v>
      </c>
      <c r="Q248" s="43">
        <f t="shared" si="25"/>
        <v>35</v>
      </c>
      <c r="R248" s="48"/>
      <c r="S248" s="31">
        <f t="shared" si="26"/>
        <v>1912</v>
      </c>
      <c r="T248" s="5"/>
      <c r="U248" s="5"/>
    </row>
    <row r="249" spans="1:21" s="32" customFormat="1" ht="15" customHeight="1" hidden="1">
      <c r="A249" s="161">
        <f t="shared" si="27"/>
        <v>84</v>
      </c>
      <c r="B249" s="167"/>
      <c r="C249" s="168"/>
      <c r="D249" s="169"/>
      <c r="E249" s="172" t="s">
        <v>13</v>
      </c>
      <c r="F249" s="48"/>
      <c r="G249" s="48"/>
      <c r="H249" s="70">
        <f>432-22</f>
        <v>410</v>
      </c>
      <c r="I249" s="48"/>
      <c r="J249" s="28">
        <f t="shared" si="24"/>
        <v>410</v>
      </c>
      <c r="K249" s="48"/>
      <c r="L249" s="48"/>
      <c r="M249" s="48"/>
      <c r="N249" s="48"/>
      <c r="O249" s="48"/>
      <c r="P249" s="48"/>
      <c r="Q249" s="43">
        <f t="shared" si="25"/>
        <v>0</v>
      </c>
      <c r="R249" s="48"/>
      <c r="S249" s="31">
        <f t="shared" si="26"/>
        <v>410</v>
      </c>
      <c r="T249" s="5"/>
      <c r="U249" s="5"/>
    </row>
    <row r="250" spans="1:21" s="32" customFormat="1" ht="7.5" customHeight="1" hidden="1" thickBot="1">
      <c r="A250" s="161">
        <f t="shared" si="27"/>
        <v>85</v>
      </c>
      <c r="B250" s="167"/>
      <c r="C250" s="168"/>
      <c r="D250" s="169"/>
      <c r="E250" s="172" t="s">
        <v>14</v>
      </c>
      <c r="F250" s="28"/>
      <c r="G250" s="28"/>
      <c r="H250" s="173">
        <v>22</v>
      </c>
      <c r="I250" s="28"/>
      <c r="J250" s="28">
        <f t="shared" si="24"/>
        <v>22</v>
      </c>
      <c r="K250" s="28"/>
      <c r="L250" s="28"/>
      <c r="M250" s="28"/>
      <c r="N250" s="28"/>
      <c r="O250" s="28"/>
      <c r="P250" s="28"/>
      <c r="Q250" s="43">
        <f t="shared" si="25"/>
        <v>0</v>
      </c>
      <c r="R250" s="28"/>
      <c r="S250" s="31">
        <f t="shared" si="26"/>
        <v>22</v>
      </c>
      <c r="T250" s="5"/>
      <c r="U250" s="5"/>
    </row>
    <row r="251" spans="1:21" s="32" customFormat="1" ht="13.5" customHeight="1" hidden="1" thickBot="1">
      <c r="A251" s="161">
        <f t="shared" si="27"/>
        <v>86</v>
      </c>
      <c r="B251" s="167"/>
      <c r="C251" s="168"/>
      <c r="D251" s="169"/>
      <c r="E251" s="172" t="s">
        <v>16</v>
      </c>
      <c r="F251" s="28"/>
      <c r="G251" s="28"/>
      <c r="H251" s="173"/>
      <c r="I251" s="28"/>
      <c r="J251" s="28">
        <f t="shared" si="24"/>
        <v>0</v>
      </c>
      <c r="K251" s="28"/>
      <c r="L251" s="28"/>
      <c r="M251" s="28"/>
      <c r="N251" s="28"/>
      <c r="O251" s="28"/>
      <c r="P251" s="28">
        <v>35</v>
      </c>
      <c r="Q251" s="28">
        <f t="shared" si="25"/>
        <v>35</v>
      </c>
      <c r="R251" s="28"/>
      <c r="S251" s="31">
        <f t="shared" si="26"/>
        <v>35</v>
      </c>
      <c r="T251" s="5"/>
      <c r="U251" s="5"/>
    </row>
    <row r="252" spans="1:21" s="32" customFormat="1" ht="15" customHeight="1" hidden="1">
      <c r="A252" s="161">
        <f t="shared" si="27"/>
        <v>87</v>
      </c>
      <c r="B252" s="167"/>
      <c r="C252" s="168"/>
      <c r="D252" s="169" t="s">
        <v>51</v>
      </c>
      <c r="E252" s="170" t="s">
        <v>52</v>
      </c>
      <c r="F252" s="48">
        <v>1890</v>
      </c>
      <c r="G252" s="48">
        <v>660</v>
      </c>
      <c r="H252" s="70">
        <f>730+H254</f>
        <v>777</v>
      </c>
      <c r="I252" s="48"/>
      <c r="J252" s="48">
        <f t="shared" si="24"/>
        <v>3327</v>
      </c>
      <c r="K252" s="48"/>
      <c r="L252" s="48"/>
      <c r="M252" s="48">
        <f>SUM(M253:M256)</f>
        <v>30</v>
      </c>
      <c r="N252" s="48"/>
      <c r="O252" s="48"/>
      <c r="P252" s="48">
        <f>SUM(P254:P256)</f>
        <v>60</v>
      </c>
      <c r="Q252" s="48">
        <f t="shared" si="25"/>
        <v>90</v>
      </c>
      <c r="R252" s="48"/>
      <c r="S252" s="31">
        <f t="shared" si="26"/>
        <v>3417</v>
      </c>
      <c r="T252" s="5"/>
      <c r="U252" s="5"/>
    </row>
    <row r="253" spans="1:21" s="32" customFormat="1" ht="12.75" customHeight="1" hidden="1">
      <c r="A253" s="161">
        <f t="shared" si="27"/>
        <v>88</v>
      </c>
      <c r="B253" s="167"/>
      <c r="C253" s="168"/>
      <c r="D253" s="169"/>
      <c r="E253" s="172" t="s">
        <v>13</v>
      </c>
      <c r="F253" s="48"/>
      <c r="G253" s="48"/>
      <c r="H253" s="70">
        <f>777-47</f>
        <v>730</v>
      </c>
      <c r="I253" s="48"/>
      <c r="J253" s="28">
        <f t="shared" si="24"/>
        <v>730</v>
      </c>
      <c r="K253" s="48"/>
      <c r="L253" s="48"/>
      <c r="M253" s="48"/>
      <c r="N253" s="48"/>
      <c r="O253" s="48"/>
      <c r="P253" s="48"/>
      <c r="Q253" s="48">
        <f t="shared" si="25"/>
        <v>0</v>
      </c>
      <c r="R253" s="48"/>
      <c r="S253" s="31">
        <f t="shared" si="26"/>
        <v>730</v>
      </c>
      <c r="T253" s="5"/>
      <c r="U253" s="5"/>
    </row>
    <row r="254" spans="1:21" s="32" customFormat="1" ht="12.75" customHeight="1" hidden="1">
      <c r="A254" s="161">
        <f t="shared" si="27"/>
        <v>89</v>
      </c>
      <c r="B254" s="167"/>
      <c r="C254" s="168"/>
      <c r="D254" s="169"/>
      <c r="E254" s="172" t="s">
        <v>14</v>
      </c>
      <c r="F254" s="28"/>
      <c r="G254" s="28"/>
      <c r="H254" s="173">
        <v>47</v>
      </c>
      <c r="I254" s="28"/>
      <c r="J254" s="28">
        <f t="shared" si="24"/>
        <v>47</v>
      </c>
      <c r="K254" s="28"/>
      <c r="L254" s="28"/>
      <c r="M254" s="28"/>
      <c r="N254" s="28"/>
      <c r="O254" s="28"/>
      <c r="P254" s="28"/>
      <c r="Q254" s="28">
        <f t="shared" si="25"/>
        <v>0</v>
      </c>
      <c r="R254" s="28"/>
      <c r="S254" s="31">
        <f t="shared" si="26"/>
        <v>47</v>
      </c>
      <c r="T254" s="5"/>
      <c r="U254" s="5"/>
    </row>
    <row r="255" spans="1:21" s="32" customFormat="1" ht="8.25" customHeight="1" hidden="1" thickBot="1">
      <c r="A255" s="161">
        <f t="shared" si="27"/>
        <v>90</v>
      </c>
      <c r="B255" s="167"/>
      <c r="C255" s="168"/>
      <c r="D255" s="169"/>
      <c r="E255" s="172" t="s">
        <v>16</v>
      </c>
      <c r="F255" s="28"/>
      <c r="G255" s="28"/>
      <c r="H255" s="173"/>
      <c r="I255" s="28"/>
      <c r="J255" s="28">
        <f t="shared" si="24"/>
        <v>0</v>
      </c>
      <c r="K255" s="28"/>
      <c r="L255" s="28"/>
      <c r="M255" s="28"/>
      <c r="N255" s="28"/>
      <c r="O255" s="28"/>
      <c r="P255" s="28">
        <v>60</v>
      </c>
      <c r="Q255" s="48">
        <f t="shared" si="25"/>
        <v>60</v>
      </c>
      <c r="R255" s="28"/>
      <c r="S255" s="31">
        <f t="shared" si="26"/>
        <v>60</v>
      </c>
      <c r="T255" s="5"/>
      <c r="U255" s="5"/>
    </row>
    <row r="256" spans="1:19" ht="12.75" customHeight="1" hidden="1">
      <c r="A256" s="161">
        <f t="shared" si="27"/>
        <v>91</v>
      </c>
      <c r="B256" s="167"/>
      <c r="C256" s="168"/>
      <c r="D256" s="169"/>
      <c r="E256" s="172" t="s">
        <v>22</v>
      </c>
      <c r="F256" s="28"/>
      <c r="G256" s="28"/>
      <c r="H256" s="173"/>
      <c r="I256" s="28"/>
      <c r="J256" s="28">
        <f t="shared" si="24"/>
        <v>0</v>
      </c>
      <c r="K256" s="28"/>
      <c r="L256" s="28"/>
      <c r="M256" s="28">
        <v>30</v>
      </c>
      <c r="N256" s="28"/>
      <c r="O256" s="28"/>
      <c r="P256" s="174"/>
      <c r="Q256" s="28">
        <f t="shared" si="25"/>
        <v>30</v>
      </c>
      <c r="R256" s="28"/>
      <c r="S256" s="31">
        <f t="shared" si="26"/>
        <v>30</v>
      </c>
    </row>
    <row r="257" spans="1:19" ht="12.75" customHeight="1" hidden="1">
      <c r="A257" s="161">
        <f t="shared" si="27"/>
        <v>92</v>
      </c>
      <c r="B257" s="167"/>
      <c r="C257" s="162"/>
      <c r="D257" s="163" t="s">
        <v>53</v>
      </c>
      <c r="E257" s="186"/>
      <c r="F257" s="165"/>
      <c r="G257" s="165"/>
      <c r="H257" s="165"/>
      <c r="I257" s="165">
        <f>SUM(I258:I259)</f>
        <v>3062</v>
      </c>
      <c r="J257" s="165">
        <f t="shared" si="24"/>
        <v>3062</v>
      </c>
      <c r="K257" s="18"/>
      <c r="L257" s="165"/>
      <c r="M257" s="165"/>
      <c r="N257" s="165"/>
      <c r="O257" s="165"/>
      <c r="P257" s="165"/>
      <c r="Q257" s="165">
        <f t="shared" si="25"/>
        <v>0</v>
      </c>
      <c r="R257" s="18"/>
      <c r="S257" s="166">
        <f t="shared" si="26"/>
        <v>3062</v>
      </c>
    </row>
    <row r="258" spans="1:19" ht="12.75" customHeight="1" hidden="1">
      <c r="A258" s="161">
        <f t="shared" si="27"/>
        <v>93</v>
      </c>
      <c r="B258" s="187"/>
      <c r="C258" s="168" t="s">
        <v>11</v>
      </c>
      <c r="D258" s="169" t="s">
        <v>12</v>
      </c>
      <c r="E258" s="172" t="s">
        <v>54</v>
      </c>
      <c r="F258" s="18"/>
      <c r="G258" s="18"/>
      <c r="H258" s="18"/>
      <c r="I258" s="18">
        <v>1155</v>
      </c>
      <c r="J258" s="28">
        <f t="shared" si="24"/>
        <v>1155</v>
      </c>
      <c r="K258" s="18"/>
      <c r="L258" s="18"/>
      <c r="M258" s="18"/>
      <c r="N258" s="18"/>
      <c r="O258" s="18"/>
      <c r="P258" s="18"/>
      <c r="Q258" s="28">
        <f t="shared" si="25"/>
        <v>0</v>
      </c>
      <c r="R258" s="18"/>
      <c r="S258" s="31">
        <f t="shared" si="26"/>
        <v>1155</v>
      </c>
    </row>
    <row r="259" spans="1:19" ht="12.75" customHeight="1" hidden="1">
      <c r="A259" s="161">
        <f t="shared" si="27"/>
        <v>94</v>
      </c>
      <c r="B259" s="187"/>
      <c r="C259" s="168" t="s">
        <v>11</v>
      </c>
      <c r="D259" s="169" t="s">
        <v>17</v>
      </c>
      <c r="E259" s="172" t="s">
        <v>55</v>
      </c>
      <c r="F259" s="18"/>
      <c r="G259" s="18"/>
      <c r="H259" s="18"/>
      <c r="I259" s="18">
        <v>1907</v>
      </c>
      <c r="J259" s="28">
        <f t="shared" si="24"/>
        <v>1907</v>
      </c>
      <c r="K259" s="18"/>
      <c r="L259" s="18"/>
      <c r="M259" s="18"/>
      <c r="N259" s="18"/>
      <c r="O259" s="18"/>
      <c r="P259" s="18"/>
      <c r="Q259" s="28">
        <f t="shared" si="25"/>
        <v>0</v>
      </c>
      <c r="R259" s="18"/>
      <c r="S259" s="31">
        <f t="shared" si="26"/>
        <v>1907</v>
      </c>
    </row>
    <row r="260" spans="1:19" ht="12.75" customHeight="1" hidden="1">
      <c r="A260" s="161"/>
      <c r="B260" s="187"/>
      <c r="C260" s="168"/>
      <c r="D260" s="169"/>
      <c r="E260" s="172" t="s">
        <v>229</v>
      </c>
      <c r="F260" s="18"/>
      <c r="G260" s="18"/>
      <c r="H260" s="173">
        <v>110</v>
      </c>
      <c r="I260" s="18"/>
      <c r="J260" s="28">
        <v>110</v>
      </c>
      <c r="K260" s="18"/>
      <c r="L260" s="18"/>
      <c r="M260" s="18"/>
      <c r="N260" s="18"/>
      <c r="O260" s="18"/>
      <c r="P260" s="18"/>
      <c r="Q260" s="28"/>
      <c r="R260" s="18"/>
      <c r="S260" s="31">
        <v>110</v>
      </c>
    </row>
    <row r="261" spans="1:19" ht="12.75" customHeight="1" hidden="1">
      <c r="A261" s="161"/>
      <c r="B261" s="187"/>
      <c r="C261" s="168"/>
      <c r="D261" s="169"/>
      <c r="E261" s="172" t="s">
        <v>230</v>
      </c>
      <c r="F261" s="18"/>
      <c r="G261" s="18"/>
      <c r="H261" s="18"/>
      <c r="I261" s="18">
        <v>5</v>
      </c>
      <c r="J261" s="28">
        <v>5</v>
      </c>
      <c r="K261" s="18"/>
      <c r="L261" s="18"/>
      <c r="M261" s="18"/>
      <c r="N261" s="18"/>
      <c r="O261" s="18"/>
      <c r="P261" s="18"/>
      <c r="Q261" s="28"/>
      <c r="R261" s="18"/>
      <c r="S261" s="31">
        <v>5</v>
      </c>
    </row>
    <row r="262" spans="1:19" ht="12.75" hidden="1">
      <c r="A262" s="161"/>
      <c r="B262" s="167"/>
      <c r="C262" s="168"/>
      <c r="D262" s="169"/>
      <c r="E262" s="172"/>
      <c r="F262" s="28"/>
      <c r="G262" s="28"/>
      <c r="H262" s="173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31"/>
    </row>
    <row r="263" spans="1:19" ht="12.75" hidden="1">
      <c r="A263" s="161"/>
      <c r="B263" s="167"/>
      <c r="C263" s="168"/>
      <c r="D263" s="169"/>
      <c r="E263" s="172"/>
      <c r="F263" s="28"/>
      <c r="G263" s="28"/>
      <c r="H263" s="173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31"/>
    </row>
    <row r="264" spans="1:19" ht="12.75" hidden="1">
      <c r="A264" s="161"/>
      <c r="B264" s="167"/>
      <c r="C264" s="168"/>
      <c r="D264" s="169"/>
      <c r="E264" s="172"/>
      <c r="F264" s="28"/>
      <c r="G264" s="28"/>
      <c r="H264" s="173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31"/>
    </row>
    <row r="265" spans="1:19" ht="12.75" hidden="1">
      <c r="A265" s="161"/>
      <c r="B265" s="167"/>
      <c r="C265" s="168"/>
      <c r="D265" s="169"/>
      <c r="E265" s="172"/>
      <c r="F265" s="28"/>
      <c r="G265" s="28"/>
      <c r="H265" s="173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31"/>
    </row>
    <row r="266" spans="1:19" ht="12.75" hidden="1">
      <c r="A266" s="161"/>
      <c r="B266" s="167"/>
      <c r="C266" s="168"/>
      <c r="D266" s="169"/>
      <c r="E266" s="172"/>
      <c r="F266" s="28"/>
      <c r="G266" s="28"/>
      <c r="H266" s="173"/>
      <c r="I266" s="28"/>
      <c r="J266" s="28"/>
      <c r="K266" s="28"/>
      <c r="L266" s="28"/>
      <c r="M266" s="28"/>
      <c r="N266" s="28"/>
      <c r="O266" s="28"/>
      <c r="P266" s="174"/>
      <c r="Q266" s="28"/>
      <c r="R266" s="28"/>
      <c r="S266" s="31"/>
    </row>
    <row r="267" spans="1:19" ht="12.75" hidden="1">
      <c r="A267" s="161"/>
      <c r="B267" s="167"/>
      <c r="C267" s="168"/>
      <c r="D267" s="191"/>
      <c r="E267" s="192"/>
      <c r="F267" s="65"/>
      <c r="G267" s="65"/>
      <c r="H267" s="193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193"/>
    </row>
    <row r="268" spans="1:19" ht="12.75" hidden="1">
      <c r="A268" s="161"/>
      <c r="B268" s="167"/>
      <c r="C268" s="168"/>
      <c r="D268" s="169"/>
      <c r="E268" s="172"/>
      <c r="F268" s="28"/>
      <c r="G268" s="28"/>
      <c r="H268" s="173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7"/>
      <c r="C269" s="168"/>
      <c r="D269" s="169"/>
      <c r="E269" s="172"/>
      <c r="F269" s="28"/>
      <c r="G269" s="28"/>
      <c r="H269" s="173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7"/>
      <c r="C270" s="168"/>
      <c r="D270" s="169"/>
      <c r="E270" s="172"/>
      <c r="F270" s="28"/>
      <c r="G270" s="28"/>
      <c r="H270" s="173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7"/>
      <c r="C271" s="168"/>
      <c r="D271" s="169"/>
      <c r="E271" s="172"/>
      <c r="F271" s="28"/>
      <c r="G271" s="28"/>
      <c r="H271" s="173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7"/>
      <c r="C272" s="168"/>
      <c r="D272" s="169"/>
      <c r="E272" s="172"/>
      <c r="F272" s="28"/>
      <c r="G272" s="28"/>
      <c r="H272" s="173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1"/>
    </row>
    <row r="273" spans="1:19" ht="12.75" hidden="1">
      <c r="A273" s="161"/>
      <c r="B273" s="167"/>
      <c r="C273" s="168"/>
      <c r="D273" s="169"/>
      <c r="E273" s="172"/>
      <c r="F273" s="28"/>
      <c r="G273" s="28"/>
      <c r="H273" s="173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31"/>
    </row>
    <row r="274" spans="1:19" ht="12.75" hidden="1">
      <c r="A274" s="161"/>
      <c r="B274" s="167"/>
      <c r="C274" s="168"/>
      <c r="D274" s="169"/>
      <c r="E274" s="172"/>
      <c r="F274" s="28"/>
      <c r="G274" s="28"/>
      <c r="H274" s="173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7"/>
      <c r="C275" s="168"/>
      <c r="D275" s="169"/>
      <c r="E275" s="172"/>
      <c r="F275" s="28"/>
      <c r="G275" s="28"/>
      <c r="H275" s="173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customHeight="1" hidden="1">
      <c r="A276" s="161"/>
      <c r="B276" s="167"/>
      <c r="C276" s="168"/>
      <c r="D276" s="169"/>
      <c r="E276" s="172"/>
      <c r="F276" s="28"/>
      <c r="G276" s="28"/>
      <c r="H276" s="173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customHeight="1" hidden="1">
      <c r="A277" s="161"/>
      <c r="B277" s="167"/>
      <c r="C277" s="168"/>
      <c r="D277" s="169"/>
      <c r="E277" s="172"/>
      <c r="F277" s="28"/>
      <c r="G277" s="28"/>
      <c r="H277" s="173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>
      <c r="A278" s="161"/>
      <c r="B278" s="167"/>
      <c r="C278" s="168"/>
      <c r="D278" s="169"/>
      <c r="E278" s="172"/>
      <c r="F278" s="28"/>
      <c r="G278" s="28"/>
      <c r="H278" s="173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>
      <c r="A279" s="161"/>
      <c r="B279" s="167"/>
      <c r="C279" s="168"/>
      <c r="D279" s="169"/>
      <c r="E279" s="172"/>
      <c r="F279" s="28"/>
      <c r="G279" s="28"/>
      <c r="H279" s="173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>
      <c r="A280" s="161"/>
      <c r="B280" s="167"/>
      <c r="C280" s="168"/>
      <c r="D280" s="169"/>
      <c r="E280" s="172"/>
      <c r="F280" s="28"/>
      <c r="G280" s="28"/>
      <c r="H280" s="173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>
      <c r="A281" s="161"/>
      <c r="B281" s="167"/>
      <c r="C281" s="168"/>
      <c r="D281" s="169"/>
      <c r="E281" s="172"/>
      <c r="F281" s="28"/>
      <c r="G281" s="28"/>
      <c r="H281" s="173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7"/>
      <c r="C282" s="162"/>
      <c r="D282" s="163"/>
      <c r="E282" s="186"/>
      <c r="F282" s="194"/>
      <c r="G282" s="194"/>
      <c r="H282" s="194"/>
      <c r="I282" s="194"/>
      <c r="J282" s="194"/>
      <c r="K282" s="70"/>
      <c r="L282" s="194"/>
      <c r="M282" s="194"/>
      <c r="N282" s="194"/>
      <c r="O282" s="194"/>
      <c r="P282" s="194"/>
      <c r="Q282" s="194"/>
      <c r="R282" s="70"/>
      <c r="S282" s="195"/>
    </row>
    <row r="283" spans="1:19" ht="12.75" customHeight="1" hidden="1">
      <c r="A283" s="161"/>
      <c r="B283" s="167"/>
      <c r="C283" s="168"/>
      <c r="D283" s="169"/>
      <c r="E283" s="172"/>
      <c r="F283" s="28"/>
      <c r="G283" s="28"/>
      <c r="H283" s="173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3.5" customHeight="1" hidden="1" thickBot="1">
      <c r="A284" s="161"/>
      <c r="B284" s="167"/>
      <c r="C284" s="168"/>
      <c r="D284" s="169"/>
      <c r="E284" s="172"/>
      <c r="F284" s="28"/>
      <c r="G284" s="28"/>
      <c r="H284" s="173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21" s="32" customFormat="1" ht="12.75" customHeight="1" hidden="1">
      <c r="A285" s="161"/>
      <c r="B285" s="167"/>
      <c r="C285" s="168"/>
      <c r="D285" s="169"/>
      <c r="E285" s="172"/>
      <c r="F285" s="28"/>
      <c r="G285" s="28"/>
      <c r="H285" s="173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  <c r="T285" s="5"/>
      <c r="U285" s="5"/>
    </row>
    <row r="286" spans="1:21" s="32" customFormat="1" ht="12.75" customHeight="1" hidden="1">
      <c r="A286" s="161"/>
      <c r="B286" s="167"/>
      <c r="C286" s="168"/>
      <c r="D286" s="169"/>
      <c r="E286" s="172"/>
      <c r="F286" s="28"/>
      <c r="G286" s="28"/>
      <c r="H286" s="173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  <c r="T286" s="5"/>
      <c r="U286" s="5"/>
    </row>
    <row r="287" spans="1:21" s="32" customFormat="1" ht="12.75" customHeight="1" hidden="1">
      <c r="A287" s="161"/>
      <c r="B287" s="167"/>
      <c r="C287" s="168"/>
      <c r="D287" s="169"/>
      <c r="E287" s="172"/>
      <c r="F287" s="28"/>
      <c r="G287" s="28"/>
      <c r="H287" s="173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  <c r="T287" s="5"/>
      <c r="U287" s="5"/>
    </row>
    <row r="288" spans="1:21" s="32" customFormat="1" ht="12.75" customHeight="1" hidden="1">
      <c r="A288" s="161"/>
      <c r="B288" s="167"/>
      <c r="C288" s="168"/>
      <c r="D288" s="169"/>
      <c r="E288" s="172"/>
      <c r="F288" s="28"/>
      <c r="G288" s="28"/>
      <c r="H288" s="173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31"/>
      <c r="T288" s="5"/>
      <c r="U288" s="5"/>
    </row>
    <row r="289" spans="1:21" s="32" customFormat="1" ht="12.75" customHeight="1" hidden="1">
      <c r="A289" s="161"/>
      <c r="B289" s="167"/>
      <c r="C289" s="168"/>
      <c r="D289" s="169"/>
      <c r="E289" s="172"/>
      <c r="F289" s="28"/>
      <c r="G289" s="28"/>
      <c r="H289" s="173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  <c r="T289" s="5"/>
      <c r="U289" s="5"/>
    </row>
    <row r="290" spans="1:21" s="32" customFormat="1" ht="12.75" customHeight="1" hidden="1">
      <c r="A290" s="161"/>
      <c r="B290" s="167"/>
      <c r="C290" s="168"/>
      <c r="D290" s="169"/>
      <c r="E290" s="172"/>
      <c r="F290" s="28"/>
      <c r="G290" s="28"/>
      <c r="H290" s="173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  <c r="T290" s="5"/>
      <c r="U290" s="5"/>
    </row>
    <row r="291" spans="1:21" s="32" customFormat="1" ht="12.75" customHeight="1" hidden="1">
      <c r="A291" s="161"/>
      <c r="B291" s="167"/>
      <c r="C291" s="168"/>
      <c r="D291" s="169"/>
      <c r="E291" s="172"/>
      <c r="F291" s="28"/>
      <c r="G291" s="28"/>
      <c r="H291" s="173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7"/>
      <c r="C292" s="168"/>
      <c r="D292" s="169"/>
      <c r="E292" s="172"/>
      <c r="F292" s="28"/>
      <c r="G292" s="28"/>
      <c r="H292" s="173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7"/>
      <c r="C293" s="168"/>
      <c r="D293" s="169"/>
      <c r="E293" s="172"/>
      <c r="F293" s="28"/>
      <c r="G293" s="28"/>
      <c r="H293" s="173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7"/>
      <c r="C294" s="168"/>
      <c r="D294" s="169"/>
      <c r="E294" s="172"/>
      <c r="F294" s="28"/>
      <c r="G294" s="28"/>
      <c r="H294" s="173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7"/>
      <c r="C295" s="168"/>
      <c r="D295" s="169"/>
      <c r="E295" s="172"/>
      <c r="F295" s="28"/>
      <c r="G295" s="28"/>
      <c r="H295" s="173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7"/>
      <c r="C296" s="168"/>
      <c r="D296" s="169"/>
      <c r="E296" s="172"/>
      <c r="F296" s="28"/>
      <c r="G296" s="28"/>
      <c r="H296" s="173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2.25" customHeight="1" hidden="1">
      <c r="A297" s="161"/>
      <c r="B297" s="167"/>
      <c r="C297" s="168"/>
      <c r="D297" s="169"/>
      <c r="E297" s="172"/>
      <c r="F297" s="28"/>
      <c r="G297" s="28"/>
      <c r="H297" s="173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8.75" customHeight="1" hidden="1">
      <c r="A298" s="161"/>
      <c r="B298" s="176"/>
      <c r="C298" s="168"/>
      <c r="D298" s="169"/>
      <c r="E298" s="185"/>
      <c r="F298" s="28"/>
      <c r="G298" s="28"/>
      <c r="H298" s="173"/>
      <c r="I298" s="28"/>
      <c r="J298" s="33"/>
      <c r="K298" s="33"/>
      <c r="L298" s="28"/>
      <c r="M298" s="28"/>
      <c r="N298" s="28"/>
      <c r="O298" s="33"/>
      <c r="P298" s="33"/>
      <c r="Q298" s="33"/>
      <c r="R298" s="33"/>
      <c r="S298" s="34"/>
      <c r="T298" s="5"/>
      <c r="U298" s="5"/>
    </row>
    <row r="299" spans="1:21" s="32" customFormat="1" ht="2.25" customHeight="1" hidden="1" thickBot="1">
      <c r="A299" s="161"/>
      <c r="B299" s="167"/>
      <c r="C299" s="168"/>
      <c r="D299" s="169"/>
      <c r="E299" s="172"/>
      <c r="F299" s="28"/>
      <c r="G299" s="28"/>
      <c r="H299" s="173"/>
      <c r="I299" s="28"/>
      <c r="J299" s="33"/>
      <c r="K299" s="33"/>
      <c r="L299" s="28"/>
      <c r="M299" s="28"/>
      <c r="N299" s="28"/>
      <c r="O299" s="33"/>
      <c r="P299" s="33"/>
      <c r="Q299" s="33"/>
      <c r="R299" s="33"/>
      <c r="S299" s="34"/>
      <c r="T299" s="5"/>
      <c r="U299" s="5"/>
    </row>
    <row r="300" spans="1:21" s="32" customFormat="1" ht="13.5" customHeight="1" hidden="1" thickBot="1">
      <c r="A300" s="495"/>
      <c r="B300" s="495"/>
      <c r="C300" s="495"/>
      <c r="D300" s="495"/>
      <c r="E300" s="495"/>
      <c r="F300" s="495"/>
      <c r="G300" s="495"/>
      <c r="H300" s="495"/>
      <c r="I300" s="495"/>
      <c r="J300" s="495"/>
      <c r="K300" s="495"/>
      <c r="L300" s="177"/>
      <c r="M300" s="177"/>
      <c r="N300" s="177"/>
      <c r="O300" s="177"/>
      <c r="P300" s="177"/>
      <c r="Q300" s="177"/>
      <c r="R300" s="9"/>
      <c r="S300" s="496"/>
      <c r="T300" s="5"/>
      <c r="U300" s="5"/>
    </row>
    <row r="301" spans="1:21" s="32" customFormat="1" ht="15" customHeight="1" hidden="1">
      <c r="A301" s="178"/>
      <c r="B301" s="179"/>
      <c r="C301" s="180"/>
      <c r="D301" s="181"/>
      <c r="E301" s="182"/>
      <c r="F301" s="497"/>
      <c r="G301" s="497"/>
      <c r="H301" s="497"/>
      <c r="I301" s="497"/>
      <c r="J301" s="497"/>
      <c r="K301" s="10"/>
      <c r="L301" s="497"/>
      <c r="M301" s="497"/>
      <c r="N301" s="497"/>
      <c r="O301" s="497"/>
      <c r="P301" s="497"/>
      <c r="Q301" s="497"/>
      <c r="R301" s="10"/>
      <c r="S301" s="496"/>
      <c r="T301" s="5"/>
      <c r="U301" s="5"/>
    </row>
    <row r="302" spans="1:21" s="32" customFormat="1" ht="12.75" customHeight="1" hidden="1">
      <c r="A302" s="178"/>
      <c r="B302" s="183"/>
      <c r="C302" s="181"/>
      <c r="D302" s="498"/>
      <c r="E302" s="498"/>
      <c r="F302" s="498"/>
      <c r="G302" s="498"/>
      <c r="H302" s="498"/>
      <c r="I302" s="498"/>
      <c r="J302" s="498"/>
      <c r="K302" s="11"/>
      <c r="L302" s="498"/>
      <c r="M302" s="498"/>
      <c r="N302" s="498"/>
      <c r="O302" s="498"/>
      <c r="P302" s="498"/>
      <c r="Q302" s="498"/>
      <c r="R302" s="11"/>
      <c r="S302" s="496"/>
      <c r="T302" s="5"/>
      <c r="U302" s="5"/>
    </row>
    <row r="303" spans="1:21" s="32" customFormat="1" ht="12.75" customHeight="1" hidden="1">
      <c r="A303" s="178"/>
      <c r="B303" s="183"/>
      <c r="C303" s="181"/>
      <c r="D303" s="181"/>
      <c r="E303" s="182"/>
      <c r="F303" s="494"/>
      <c r="G303" s="494"/>
      <c r="H303" s="494"/>
      <c r="I303" s="494"/>
      <c r="J303" s="494"/>
      <c r="K303" s="12"/>
      <c r="L303" s="494"/>
      <c r="M303" s="494"/>
      <c r="N303" s="494"/>
      <c r="O303" s="494"/>
      <c r="P303" s="494"/>
      <c r="Q303" s="494"/>
      <c r="R303" s="12"/>
      <c r="S303" s="496"/>
      <c r="T303" s="5"/>
      <c r="U303" s="5"/>
    </row>
    <row r="304" spans="1:21" s="32" customFormat="1" ht="13.5" customHeight="1" hidden="1" thickBot="1">
      <c r="A304" s="178"/>
      <c r="B304" s="183"/>
      <c r="C304" s="181"/>
      <c r="D304" s="181"/>
      <c r="E304" s="182"/>
      <c r="F304" s="494"/>
      <c r="G304" s="494"/>
      <c r="H304" s="494"/>
      <c r="I304" s="494"/>
      <c r="J304" s="494"/>
      <c r="K304" s="12"/>
      <c r="L304" s="494"/>
      <c r="M304" s="494"/>
      <c r="N304" s="494"/>
      <c r="O304" s="494"/>
      <c r="P304" s="494"/>
      <c r="Q304" s="494"/>
      <c r="R304" s="12"/>
      <c r="S304" s="496"/>
      <c r="T304" s="5"/>
      <c r="U304" s="5"/>
    </row>
    <row r="305" spans="1:19" ht="12.75" customHeight="1" hidden="1">
      <c r="A305" s="161"/>
      <c r="B305" s="196"/>
      <c r="C305" s="197"/>
      <c r="D305" s="198"/>
      <c r="E305" s="198"/>
      <c r="F305" s="190"/>
      <c r="G305" s="190"/>
      <c r="H305" s="190"/>
      <c r="I305" s="190"/>
      <c r="J305" s="190"/>
      <c r="K305" s="15"/>
      <c r="L305" s="190"/>
      <c r="M305" s="190"/>
      <c r="N305" s="190"/>
      <c r="O305" s="190"/>
      <c r="P305" s="190"/>
      <c r="Q305" s="190"/>
      <c r="R305" s="15"/>
      <c r="S305" s="190"/>
    </row>
    <row r="306" spans="1:19" ht="12.75" customHeight="1" hidden="1">
      <c r="A306" s="161"/>
      <c r="B306" s="167"/>
      <c r="C306" s="162"/>
      <c r="D306" s="163"/>
      <c r="E306" s="186"/>
      <c r="F306" s="194"/>
      <c r="G306" s="194"/>
      <c r="H306" s="194"/>
      <c r="I306" s="194"/>
      <c r="J306" s="194"/>
      <c r="K306" s="70"/>
      <c r="L306" s="194"/>
      <c r="M306" s="194"/>
      <c r="N306" s="194"/>
      <c r="O306" s="194"/>
      <c r="P306" s="194"/>
      <c r="Q306" s="194"/>
      <c r="R306" s="70"/>
      <c r="S306" s="195"/>
    </row>
    <row r="307" spans="1:19" ht="12.75" customHeight="1" hidden="1">
      <c r="A307" s="161"/>
      <c r="B307" s="167"/>
      <c r="C307" s="168"/>
      <c r="D307" s="169"/>
      <c r="E307" s="170"/>
      <c r="F307" s="48"/>
      <c r="G307" s="48"/>
      <c r="H307" s="70"/>
      <c r="I307" s="48"/>
      <c r="J307" s="28"/>
      <c r="K307" s="28"/>
      <c r="L307" s="48"/>
      <c r="M307" s="48"/>
      <c r="N307" s="48"/>
      <c r="O307" s="48"/>
      <c r="P307" s="48"/>
      <c r="Q307" s="48"/>
      <c r="R307" s="48"/>
      <c r="S307" s="31"/>
    </row>
    <row r="308" spans="1:19" ht="12.75">
      <c r="A308" s="161"/>
      <c r="B308" s="167"/>
      <c r="C308" s="168"/>
      <c r="D308" s="169"/>
      <c r="E308" s="172"/>
      <c r="F308" s="48"/>
      <c r="G308" s="48"/>
      <c r="H308" s="70"/>
      <c r="I308" s="48"/>
      <c r="J308" s="28"/>
      <c r="K308" s="28"/>
      <c r="L308" s="48"/>
      <c r="M308" s="48"/>
      <c r="N308" s="48"/>
      <c r="O308" s="48"/>
      <c r="P308" s="48"/>
      <c r="Q308" s="48"/>
      <c r="R308" s="48"/>
      <c r="S308" s="31"/>
    </row>
    <row r="309" spans="1:19" ht="12.75">
      <c r="A309" s="161"/>
      <c r="B309" s="167"/>
      <c r="C309" s="168"/>
      <c r="D309" s="169"/>
      <c r="E309" s="172"/>
      <c r="F309" s="48"/>
      <c r="G309" s="48"/>
      <c r="H309" s="70"/>
      <c r="I309" s="48"/>
      <c r="J309" s="28"/>
      <c r="K309" s="28"/>
      <c r="L309" s="48"/>
      <c r="M309" s="48"/>
      <c r="N309" s="48"/>
      <c r="O309" s="48"/>
      <c r="P309" s="48"/>
      <c r="Q309" s="48"/>
      <c r="R309" s="48"/>
      <c r="S309" s="31"/>
    </row>
    <row r="310" spans="1:19" ht="12.75">
      <c r="A310" s="161"/>
      <c r="B310" s="167"/>
      <c r="C310" s="168"/>
      <c r="D310" s="169"/>
      <c r="E310" s="172"/>
      <c r="F310" s="48"/>
      <c r="G310" s="48"/>
      <c r="H310" s="70"/>
      <c r="I310" s="48"/>
      <c r="J310" s="28"/>
      <c r="K310" s="28"/>
      <c r="L310" s="48"/>
      <c r="M310" s="48"/>
      <c r="N310" s="48"/>
      <c r="O310" s="48"/>
      <c r="P310" s="48"/>
      <c r="Q310" s="48"/>
      <c r="R310" s="48"/>
      <c r="S310" s="31"/>
    </row>
    <row r="311" spans="1:19" ht="12.75">
      <c r="A311" s="161"/>
      <c r="B311" s="167"/>
      <c r="C311" s="168"/>
      <c r="D311" s="169"/>
      <c r="E311" s="172"/>
      <c r="F311" s="48"/>
      <c r="G311" s="48"/>
      <c r="H311" s="70"/>
      <c r="I311" s="48"/>
      <c r="J311" s="28"/>
      <c r="K311" s="28"/>
      <c r="L311" s="48"/>
      <c r="M311" s="48"/>
      <c r="N311" s="48"/>
      <c r="O311" s="48"/>
      <c r="P311" s="48"/>
      <c r="Q311" s="48"/>
      <c r="R311" s="48"/>
      <c r="S311" s="31"/>
    </row>
    <row r="312" spans="1:19" ht="12.75">
      <c r="A312" s="161"/>
      <c r="B312" s="188"/>
      <c r="C312" s="164"/>
      <c r="D312" s="199"/>
      <c r="E312" s="199"/>
      <c r="F312" s="189"/>
      <c r="G312" s="189"/>
      <c r="H312" s="189"/>
      <c r="I312" s="189"/>
      <c r="J312" s="189"/>
      <c r="K312" s="15"/>
      <c r="L312" s="190"/>
      <c r="M312" s="189"/>
      <c r="N312" s="189"/>
      <c r="O312" s="189"/>
      <c r="P312" s="189"/>
      <c r="Q312" s="189"/>
      <c r="R312" s="15"/>
      <c r="S312" s="189"/>
    </row>
    <row r="313" spans="1:19" ht="12.75">
      <c r="A313" s="161"/>
      <c r="B313" s="162"/>
      <c r="C313" s="162"/>
      <c r="D313" s="163"/>
      <c r="E313" s="186"/>
      <c r="F313" s="165"/>
      <c r="G313" s="165"/>
      <c r="H313" s="165"/>
      <c r="I313" s="165"/>
      <c r="J313" s="165"/>
      <c r="K313" s="18"/>
      <c r="L313" s="165"/>
      <c r="M313" s="165"/>
      <c r="N313" s="165"/>
      <c r="O313" s="165"/>
      <c r="P313" s="165"/>
      <c r="Q313" s="165"/>
      <c r="R313" s="18"/>
      <c r="S313" s="166"/>
    </row>
    <row r="314" spans="1:19" ht="12.75" customHeight="1">
      <c r="A314" s="161"/>
      <c r="B314" s="167"/>
      <c r="C314" s="168"/>
      <c r="D314" s="169"/>
      <c r="E314" s="172"/>
      <c r="F314" s="28"/>
      <c r="G314" s="28"/>
      <c r="H314" s="173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31"/>
    </row>
    <row r="315" spans="1:19" ht="12.75">
      <c r="A315" s="161"/>
      <c r="B315" s="167"/>
      <c r="C315" s="168"/>
      <c r="D315" s="169"/>
      <c r="E315" s="172"/>
      <c r="F315" s="28"/>
      <c r="G315" s="28"/>
      <c r="H315" s="173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31"/>
    </row>
    <row r="316" spans="1:19" ht="12.75">
      <c r="A316" s="161"/>
      <c r="B316" s="167"/>
      <c r="C316" s="168"/>
      <c r="D316" s="169"/>
      <c r="E316" s="172"/>
      <c r="F316" s="28"/>
      <c r="G316" s="28"/>
      <c r="H316" s="173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31"/>
    </row>
    <row r="317" spans="1:19" ht="12.75">
      <c r="A317" s="161"/>
      <c r="B317" s="167"/>
      <c r="C317" s="168"/>
      <c r="D317" s="169"/>
      <c r="E317" s="172"/>
      <c r="F317" s="28"/>
      <c r="G317" s="28"/>
      <c r="H317" s="173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1"/>
    </row>
    <row r="318" spans="1:19" ht="12.75">
      <c r="A318" s="161"/>
      <c r="B318" s="162"/>
      <c r="C318" s="162"/>
      <c r="D318" s="163"/>
      <c r="E318" s="186"/>
      <c r="F318" s="165"/>
      <c r="G318" s="165"/>
      <c r="H318" s="165"/>
      <c r="I318" s="165"/>
      <c r="J318" s="165"/>
      <c r="K318" s="18"/>
      <c r="L318" s="165"/>
      <c r="M318" s="165"/>
      <c r="N318" s="165"/>
      <c r="O318" s="165"/>
      <c r="P318" s="165"/>
      <c r="Q318" s="165"/>
      <c r="R318" s="18"/>
      <c r="S318" s="195"/>
    </row>
    <row r="319" spans="1:19" ht="12.75">
      <c r="A319" s="161"/>
      <c r="B319" s="167"/>
      <c r="C319" s="168"/>
      <c r="D319" s="169"/>
      <c r="E319" s="172"/>
      <c r="F319" s="28"/>
      <c r="G319" s="28"/>
      <c r="H319" s="173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31"/>
    </row>
    <row r="320" spans="1:19" ht="12.75">
      <c r="A320" s="161"/>
      <c r="B320" s="167"/>
      <c r="C320" s="168"/>
      <c r="D320" s="169"/>
      <c r="E320" s="172"/>
      <c r="F320" s="28"/>
      <c r="G320" s="28"/>
      <c r="H320" s="173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2"/>
      <c r="C321" s="162"/>
      <c r="D321" s="163"/>
      <c r="E321" s="186"/>
      <c r="F321" s="165"/>
      <c r="G321" s="165"/>
      <c r="H321" s="165"/>
      <c r="I321" s="165"/>
      <c r="J321" s="165"/>
      <c r="K321" s="18"/>
      <c r="L321" s="165"/>
      <c r="M321" s="165"/>
      <c r="N321" s="165"/>
      <c r="O321" s="165"/>
      <c r="P321" s="165"/>
      <c r="Q321" s="165"/>
      <c r="R321" s="18"/>
      <c r="S321" s="195"/>
    </row>
    <row r="322" spans="1:19" ht="12.75">
      <c r="A322" s="161"/>
      <c r="B322" s="167"/>
      <c r="C322" s="168"/>
      <c r="D322" s="169"/>
      <c r="E322" s="172"/>
      <c r="F322" s="28"/>
      <c r="G322" s="28"/>
      <c r="H322" s="173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2"/>
      <c r="C323" s="162"/>
      <c r="D323" s="163"/>
      <c r="E323" s="186"/>
      <c r="F323" s="165"/>
      <c r="G323" s="165"/>
      <c r="H323" s="165"/>
      <c r="I323" s="165"/>
      <c r="J323" s="165"/>
      <c r="K323" s="18"/>
      <c r="L323" s="165"/>
      <c r="M323" s="165"/>
      <c r="N323" s="165"/>
      <c r="O323" s="165"/>
      <c r="P323" s="165"/>
      <c r="Q323" s="165"/>
      <c r="R323" s="18"/>
      <c r="S323" s="195"/>
    </row>
    <row r="324" spans="1:19" ht="12.75">
      <c r="A324" s="161"/>
      <c r="B324" s="167"/>
      <c r="C324" s="168"/>
      <c r="D324" s="169"/>
      <c r="E324" s="172"/>
      <c r="F324" s="28"/>
      <c r="G324" s="28"/>
      <c r="H324" s="173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31"/>
    </row>
    <row r="325" spans="1:19" ht="12.75">
      <c r="A325" s="161"/>
      <c r="B325" s="162"/>
      <c r="C325" s="162"/>
      <c r="D325" s="163"/>
      <c r="E325" s="186"/>
      <c r="F325" s="165"/>
      <c r="G325" s="165"/>
      <c r="H325" s="165"/>
      <c r="I325" s="165"/>
      <c r="J325" s="165"/>
      <c r="K325" s="18"/>
      <c r="L325" s="165"/>
      <c r="M325" s="165"/>
      <c r="N325" s="165"/>
      <c r="O325" s="165"/>
      <c r="P325" s="165"/>
      <c r="Q325" s="165"/>
      <c r="R325" s="18"/>
      <c r="S325" s="195"/>
    </row>
    <row r="326" spans="1:19" ht="12.75">
      <c r="A326" s="161"/>
      <c r="B326" s="167"/>
      <c r="C326" s="168"/>
      <c r="D326" s="169"/>
      <c r="E326" s="172"/>
      <c r="F326" s="28"/>
      <c r="G326" s="28"/>
      <c r="H326" s="173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6"/>
      <c r="F327" s="165"/>
      <c r="G327" s="165"/>
      <c r="H327" s="165"/>
      <c r="I327" s="165"/>
      <c r="J327" s="165"/>
      <c r="K327" s="18"/>
      <c r="L327" s="165"/>
      <c r="M327" s="165"/>
      <c r="N327" s="165"/>
      <c r="O327" s="165"/>
      <c r="P327" s="165"/>
      <c r="Q327" s="165"/>
      <c r="R327" s="18"/>
      <c r="S327" s="195"/>
    </row>
    <row r="328" spans="1:19" ht="12.75">
      <c r="A328" s="161"/>
      <c r="B328" s="167"/>
      <c r="C328" s="168"/>
      <c r="D328" s="169"/>
      <c r="E328" s="172"/>
      <c r="F328" s="28"/>
      <c r="G328" s="28"/>
      <c r="H328" s="173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88"/>
      <c r="C329" s="164"/>
      <c r="D329" s="199"/>
      <c r="E329" s="199"/>
      <c r="F329" s="189"/>
      <c r="G329" s="189"/>
      <c r="H329" s="189"/>
      <c r="I329" s="189"/>
      <c r="J329" s="189"/>
      <c r="K329" s="15"/>
      <c r="L329" s="190"/>
      <c r="M329" s="189"/>
      <c r="N329" s="189"/>
      <c r="O329" s="189"/>
      <c r="P329" s="189"/>
      <c r="Q329" s="189"/>
      <c r="R329" s="15"/>
      <c r="S329" s="189"/>
    </row>
    <row r="330" spans="1:19" ht="12.75">
      <c r="A330" s="161"/>
      <c r="B330" s="167"/>
      <c r="C330" s="168"/>
      <c r="D330" s="169"/>
      <c r="E330" s="172"/>
      <c r="F330" s="28"/>
      <c r="G330" s="28"/>
      <c r="H330" s="173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7"/>
      <c r="C331" s="168"/>
      <c r="D331" s="169"/>
      <c r="E331" s="172"/>
      <c r="F331" s="28"/>
      <c r="G331" s="28"/>
      <c r="H331" s="173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31"/>
    </row>
    <row r="332" spans="1:19" ht="12.75">
      <c r="A332" s="161"/>
      <c r="B332" s="167"/>
      <c r="C332" s="168"/>
      <c r="D332" s="169"/>
      <c r="E332" s="172"/>
      <c r="F332" s="28"/>
      <c r="G332" s="28"/>
      <c r="H332" s="173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88"/>
      <c r="C333" s="164"/>
      <c r="D333" s="199"/>
      <c r="E333" s="199"/>
      <c r="F333" s="189"/>
      <c r="G333" s="189"/>
      <c r="H333" s="189"/>
      <c r="I333" s="189"/>
      <c r="J333" s="189"/>
      <c r="K333" s="15"/>
      <c r="L333" s="190"/>
      <c r="M333" s="189"/>
      <c r="N333" s="189"/>
      <c r="O333" s="189"/>
      <c r="P333" s="189"/>
      <c r="Q333" s="189"/>
      <c r="R333" s="15"/>
      <c r="S333" s="189"/>
    </row>
    <row r="334" spans="1:19" ht="12.75">
      <c r="A334" s="161"/>
      <c r="B334" s="162"/>
      <c r="C334" s="162"/>
      <c r="D334" s="163"/>
      <c r="E334" s="186"/>
      <c r="F334" s="165"/>
      <c r="G334" s="165"/>
      <c r="H334" s="165"/>
      <c r="I334" s="165"/>
      <c r="J334" s="165"/>
      <c r="K334" s="18"/>
      <c r="L334" s="165"/>
      <c r="M334" s="165"/>
      <c r="N334" s="165"/>
      <c r="O334" s="165"/>
      <c r="P334" s="165"/>
      <c r="Q334" s="165"/>
      <c r="R334" s="18"/>
      <c r="S334" s="166"/>
    </row>
    <row r="335" spans="1:19" ht="12.75">
      <c r="A335" s="161"/>
      <c r="B335" s="167"/>
      <c r="C335" s="168"/>
      <c r="D335" s="169"/>
      <c r="E335" s="172"/>
      <c r="F335" s="28"/>
      <c r="G335" s="28"/>
      <c r="H335" s="173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31"/>
    </row>
    <row r="336" spans="5:13" ht="12.75">
      <c r="E336" s="5"/>
      <c r="F336" s="80"/>
      <c r="G336" s="80"/>
      <c r="H336" s="82"/>
      <c r="I336" s="81"/>
      <c r="J336" s="80"/>
      <c r="K336" s="80"/>
      <c r="L336" s="5"/>
      <c r="M336" s="5"/>
    </row>
    <row r="337" spans="5:13" ht="12.75">
      <c r="E337" s="5"/>
      <c r="F337" s="80"/>
      <c r="G337" s="80"/>
      <c r="H337" s="80"/>
      <c r="I337" s="81"/>
      <c r="J337" s="80"/>
      <c r="K337" s="80"/>
      <c r="L337" s="5"/>
      <c r="M337" s="5"/>
    </row>
    <row r="338" spans="5:13" ht="12.75">
      <c r="E338" s="5"/>
      <c r="F338" s="80"/>
      <c r="G338" s="80"/>
      <c r="H338" s="80"/>
      <c r="I338" s="81"/>
      <c r="J338" s="80"/>
      <c r="K338" s="80"/>
      <c r="L338" s="5"/>
      <c r="M338" s="5"/>
    </row>
    <row r="339" spans="5:13" ht="12.75">
      <c r="E339" s="5"/>
      <c r="F339" s="83"/>
      <c r="G339" s="83"/>
      <c r="H339" s="83"/>
      <c r="I339" s="84"/>
      <c r="J339" s="80"/>
      <c r="K339" s="80"/>
      <c r="L339" s="5"/>
      <c r="M339" s="5"/>
    </row>
    <row r="340" spans="5:13" ht="12.75">
      <c r="E340" s="5"/>
      <c r="F340" s="80"/>
      <c r="G340" s="80"/>
      <c r="H340" s="80"/>
      <c r="I340" s="81"/>
      <c r="J340" s="80"/>
      <c r="K340" s="80"/>
      <c r="L340" s="5"/>
      <c r="M340" s="5"/>
    </row>
    <row r="341" spans="5:13" ht="12.75">
      <c r="E341" s="5"/>
      <c r="F341" s="80"/>
      <c r="G341" s="80"/>
      <c r="H341" s="80"/>
      <c r="I341" s="81"/>
      <c r="J341" s="80"/>
      <c r="K341" s="80"/>
      <c r="L341" s="5"/>
      <c r="M341" s="5"/>
    </row>
    <row r="342" spans="5:13" ht="12.75">
      <c r="E342" s="5"/>
      <c r="F342" s="80"/>
      <c r="G342" s="80"/>
      <c r="H342" s="80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0"/>
      <c r="G345" s="80"/>
      <c r="H345" s="80"/>
      <c r="I345" s="81"/>
      <c r="J345" s="80"/>
      <c r="K345" s="80"/>
      <c r="L345" s="5"/>
      <c r="M345" s="5"/>
    </row>
    <row r="346" spans="5:13" ht="12.75">
      <c r="E346" s="5"/>
      <c r="F346" s="83"/>
      <c r="G346" s="83"/>
      <c r="H346" s="83"/>
      <c r="I346" s="84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3"/>
      <c r="G351" s="83"/>
      <c r="H351" s="83"/>
      <c r="I351" s="81"/>
      <c r="J351" s="80"/>
      <c r="K351" s="80"/>
      <c r="L351" s="5"/>
      <c r="M351" s="5"/>
    </row>
    <row r="352" spans="5:13" ht="12.75">
      <c r="E352" s="5"/>
      <c r="F352" s="80"/>
      <c r="G352" s="80"/>
      <c r="H352" s="80"/>
      <c r="I352" s="81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5"/>
      <c r="G354" s="5"/>
      <c r="H354" s="5"/>
      <c r="I354" s="5"/>
      <c r="J354" s="5"/>
      <c r="L354" s="5"/>
      <c r="M354" s="5"/>
    </row>
    <row r="355" spans="5:13" ht="12.75">
      <c r="E355" s="5"/>
      <c r="F355" s="5"/>
      <c r="G355" s="5"/>
      <c r="H355" s="5"/>
      <c r="I355" s="5"/>
      <c r="J355" s="5"/>
      <c r="L355" s="5"/>
      <c r="M355" s="5"/>
    </row>
    <row r="362" spans="5:19" ht="12.75">
      <c r="E362" s="3"/>
      <c r="H362" s="4"/>
      <c r="J362" s="4"/>
      <c r="N362" s="6"/>
      <c r="P362" s="4"/>
      <c r="Q362" s="4"/>
      <c r="S362" s="4"/>
    </row>
    <row r="363" spans="2:5" ht="18.75">
      <c r="B363" s="107" t="s">
        <v>220</v>
      </c>
      <c r="C363" s="108"/>
      <c r="D363" s="108"/>
      <c r="E363" s="108"/>
    </row>
    <row r="364" ht="13.5" thickBot="1"/>
    <row r="365" spans="1:19" ht="13.5" thickBot="1">
      <c r="A365" s="429" t="s">
        <v>119</v>
      </c>
      <c r="B365" s="430"/>
      <c r="C365" s="430"/>
      <c r="D365" s="430"/>
      <c r="E365" s="430"/>
      <c r="F365" s="430"/>
      <c r="G365" s="430"/>
      <c r="H365" s="430"/>
      <c r="I365" s="430"/>
      <c r="J365" s="430"/>
      <c r="K365" s="431"/>
      <c r="L365" s="8"/>
      <c r="M365" s="103"/>
      <c r="N365" s="103"/>
      <c r="O365" s="103"/>
      <c r="P365" s="103"/>
      <c r="Q365" s="104"/>
      <c r="R365" s="9"/>
      <c r="S365" s="454" t="s">
        <v>119</v>
      </c>
    </row>
    <row r="366" spans="1:19" ht="18.75">
      <c r="A366" s="85"/>
      <c r="B366" s="86"/>
      <c r="C366" s="87"/>
      <c r="D366" s="88"/>
      <c r="E366" s="89"/>
      <c r="F366" s="440" t="s">
        <v>2</v>
      </c>
      <c r="G366" s="441"/>
      <c r="H366" s="441"/>
      <c r="I366" s="441"/>
      <c r="J366" s="442"/>
      <c r="K366" s="10"/>
      <c r="L366" s="443" t="s">
        <v>3</v>
      </c>
      <c r="M366" s="444"/>
      <c r="N366" s="444"/>
      <c r="O366" s="444"/>
      <c r="P366" s="444"/>
      <c r="Q366" s="445"/>
      <c r="R366" s="10"/>
      <c r="S366" s="455"/>
    </row>
    <row r="367" spans="1:19" ht="12.75">
      <c r="A367" s="90"/>
      <c r="B367" s="91" t="s">
        <v>95</v>
      </c>
      <c r="C367" s="92" t="s">
        <v>5</v>
      </c>
      <c r="D367" s="446" t="s">
        <v>6</v>
      </c>
      <c r="E367" s="447"/>
      <c r="F367" s="447"/>
      <c r="G367" s="447"/>
      <c r="H367" s="447"/>
      <c r="I367" s="447"/>
      <c r="J367" s="448"/>
      <c r="K367" s="11"/>
      <c r="L367" s="449"/>
      <c r="M367" s="450"/>
      <c r="N367" s="450"/>
      <c r="O367" s="450"/>
      <c r="P367" s="450"/>
      <c r="Q367" s="451"/>
      <c r="R367" s="11"/>
      <c r="S367" s="455"/>
    </row>
    <row r="368" spans="1:19" ht="12.75">
      <c r="A368" s="93"/>
      <c r="B368" s="94" t="s">
        <v>97</v>
      </c>
      <c r="C368" s="95" t="s">
        <v>8</v>
      </c>
      <c r="D368" s="96"/>
      <c r="E368" s="97" t="s">
        <v>9</v>
      </c>
      <c r="F368" s="452">
        <v>610</v>
      </c>
      <c r="G368" s="425">
        <v>620</v>
      </c>
      <c r="H368" s="425">
        <v>630</v>
      </c>
      <c r="I368" s="425">
        <v>640</v>
      </c>
      <c r="J368" s="418" t="s">
        <v>10</v>
      </c>
      <c r="K368" s="12"/>
      <c r="L368" s="420">
        <v>711</v>
      </c>
      <c r="M368" s="425">
        <v>713</v>
      </c>
      <c r="N368" s="425">
        <v>714</v>
      </c>
      <c r="O368" s="425">
        <v>716</v>
      </c>
      <c r="P368" s="423">
        <v>717</v>
      </c>
      <c r="Q368" s="418" t="s">
        <v>10</v>
      </c>
      <c r="R368" s="12"/>
      <c r="S368" s="455"/>
    </row>
    <row r="369" spans="1:19" ht="13.5" thickBot="1">
      <c r="A369" s="98"/>
      <c r="B369" s="99" t="s">
        <v>96</v>
      </c>
      <c r="C369" s="100"/>
      <c r="D369" s="101"/>
      <c r="E369" s="102"/>
      <c r="F369" s="453"/>
      <c r="G369" s="426"/>
      <c r="H369" s="426"/>
      <c r="I369" s="426"/>
      <c r="J369" s="419"/>
      <c r="K369" s="12"/>
      <c r="L369" s="421"/>
      <c r="M369" s="426"/>
      <c r="N369" s="426"/>
      <c r="O369" s="426"/>
      <c r="P369" s="426"/>
      <c r="Q369" s="419"/>
      <c r="R369" s="12"/>
      <c r="S369" s="456"/>
    </row>
    <row r="370" spans="1:19" ht="16.5" thickBot="1" thickTop="1">
      <c r="A370" s="105">
        <v>1</v>
      </c>
      <c r="B370" s="118" t="s">
        <v>221</v>
      </c>
      <c r="C370" s="119"/>
      <c r="D370" s="120"/>
      <c r="E370" s="120"/>
      <c r="F370" s="110"/>
      <c r="G370" s="110"/>
      <c r="H370" s="110"/>
      <c r="I370" s="110"/>
      <c r="J370" s="110"/>
      <c r="K370" s="121"/>
      <c r="L370" s="109"/>
      <c r="M370" s="110"/>
      <c r="N370" s="110"/>
      <c r="O370" s="110"/>
      <c r="P370" s="110"/>
      <c r="Q370" s="110"/>
      <c r="R370" s="13"/>
      <c r="S370" s="106"/>
    </row>
    <row r="371" spans="1:19" ht="13.5" thickTop="1">
      <c r="A371" s="14">
        <f>A370+1</f>
        <v>2</v>
      </c>
      <c r="B371" s="150" t="s">
        <v>222</v>
      </c>
      <c r="C371" s="151" t="s">
        <v>223</v>
      </c>
      <c r="D371" s="152"/>
      <c r="E371" s="152"/>
      <c r="F371" s="153">
        <v>1972</v>
      </c>
      <c r="G371" s="153">
        <v>735</v>
      </c>
      <c r="H371" s="153">
        <v>592</v>
      </c>
      <c r="I371" s="153">
        <v>5</v>
      </c>
      <c r="J371" s="153">
        <f>SUM(F371:I371)</f>
        <v>3304</v>
      </c>
      <c r="K371" s="124"/>
      <c r="L371" s="79"/>
      <c r="M371" s="153"/>
      <c r="N371" s="153"/>
      <c r="O371" s="153"/>
      <c r="P371" s="153"/>
      <c r="Q371" s="154"/>
      <c r="R371" s="15"/>
      <c r="S371" s="155">
        <v>3304</v>
      </c>
    </row>
    <row r="372" spans="1:19" ht="12.75">
      <c r="A372" s="14">
        <f aca="true" t="shared" si="28" ref="A372:A405">A371+1</f>
        <v>3</v>
      </c>
      <c r="B372" s="76"/>
      <c r="C372" s="76"/>
      <c r="D372" s="59"/>
      <c r="E372" s="125"/>
      <c r="F372" s="16">
        <v>1972</v>
      </c>
      <c r="G372" s="16">
        <v>735</v>
      </c>
      <c r="H372" s="16">
        <v>592</v>
      </c>
      <c r="I372" s="16">
        <v>5</v>
      </c>
      <c r="J372" s="16">
        <v>3304</v>
      </c>
      <c r="K372" s="126"/>
      <c r="L372" s="51"/>
      <c r="M372" s="16"/>
      <c r="N372" s="16"/>
      <c r="O372" s="16"/>
      <c r="P372" s="16"/>
      <c r="Q372" s="17"/>
      <c r="R372" s="18"/>
      <c r="S372" s="19">
        <v>3304</v>
      </c>
    </row>
    <row r="373" spans="1:19" ht="12.75">
      <c r="A373" s="14">
        <f t="shared" si="28"/>
        <v>4</v>
      </c>
      <c r="B373" s="58"/>
      <c r="C373" s="53"/>
      <c r="D373" s="20"/>
      <c r="E373" s="127"/>
      <c r="F373" s="22"/>
      <c r="G373" s="22"/>
      <c r="H373" s="23"/>
      <c r="I373" s="22"/>
      <c r="J373" s="22"/>
      <c r="K373" s="128"/>
      <c r="L373" s="21"/>
      <c r="M373" s="22"/>
      <c r="N373" s="22"/>
      <c r="O373" s="22"/>
      <c r="P373" s="22"/>
      <c r="Q373" s="24"/>
      <c r="R373" s="25"/>
      <c r="S373" s="26"/>
    </row>
    <row r="374" spans="1:19" ht="12.75">
      <c r="A374" s="14">
        <f t="shared" si="28"/>
        <v>5</v>
      </c>
      <c r="B374" s="58"/>
      <c r="C374" s="53"/>
      <c r="D374" s="20"/>
      <c r="E374" s="129"/>
      <c r="F374" s="22"/>
      <c r="G374" s="22"/>
      <c r="H374" s="38"/>
      <c r="I374" s="22"/>
      <c r="J374" s="37"/>
      <c r="K374" s="128"/>
      <c r="L374" s="21"/>
      <c r="M374" s="22"/>
      <c r="N374" s="22"/>
      <c r="O374" s="22"/>
      <c r="P374" s="22"/>
      <c r="Q374" s="24"/>
      <c r="R374" s="25"/>
      <c r="S374" s="26"/>
    </row>
    <row r="375" spans="1:19" ht="12.75">
      <c r="A375" s="14">
        <f t="shared" si="28"/>
        <v>6</v>
      </c>
      <c r="B375" s="58"/>
      <c r="C375" s="53"/>
      <c r="D375" s="20"/>
      <c r="E375" s="129"/>
      <c r="F375" s="37"/>
      <c r="G375" s="37"/>
      <c r="H375" s="38"/>
      <c r="I375" s="37"/>
      <c r="J375" s="37"/>
      <c r="K375" s="112"/>
      <c r="L375" s="36"/>
      <c r="M375" s="37"/>
      <c r="N375" s="37"/>
      <c r="O375" s="37"/>
      <c r="P375" s="37"/>
      <c r="Q375" s="24"/>
      <c r="R375" s="28"/>
      <c r="S375" s="26"/>
    </row>
    <row r="376" spans="1:19" ht="12.75">
      <c r="A376" s="14">
        <f t="shared" si="28"/>
        <v>7</v>
      </c>
      <c r="B376" s="58"/>
      <c r="C376" s="53"/>
      <c r="D376" s="20"/>
      <c r="E376" s="129"/>
      <c r="F376" s="37"/>
      <c r="G376" s="37"/>
      <c r="H376" s="38"/>
      <c r="I376" s="37"/>
      <c r="J376" s="37"/>
      <c r="K376" s="112"/>
      <c r="L376" s="36"/>
      <c r="M376" s="37"/>
      <c r="N376" s="37"/>
      <c r="O376" s="37"/>
      <c r="P376" s="37"/>
      <c r="Q376" s="24"/>
      <c r="R376" s="28"/>
      <c r="S376" s="26"/>
    </row>
    <row r="377" spans="1:19" ht="12.75">
      <c r="A377" s="14">
        <f t="shared" si="28"/>
        <v>8</v>
      </c>
      <c r="B377" s="58"/>
      <c r="C377" s="53"/>
      <c r="D377" s="20"/>
      <c r="E377" s="129"/>
      <c r="F377" s="37"/>
      <c r="G377" s="37"/>
      <c r="H377" s="38"/>
      <c r="I377" s="37"/>
      <c r="J377" s="37"/>
      <c r="K377" s="112"/>
      <c r="L377" s="36"/>
      <c r="M377" s="37"/>
      <c r="N377" s="37"/>
      <c r="O377" s="37"/>
      <c r="P377" s="37"/>
      <c r="Q377" s="24"/>
      <c r="R377" s="28"/>
      <c r="S377" s="26"/>
    </row>
    <row r="378" spans="1:19" ht="12.75">
      <c r="A378" s="14">
        <f t="shared" si="28"/>
        <v>9</v>
      </c>
      <c r="B378" s="58"/>
      <c r="C378" s="53"/>
      <c r="D378" s="20"/>
      <c r="E378" s="127"/>
      <c r="F378" s="22"/>
      <c r="G378" s="22"/>
      <c r="H378" s="23"/>
      <c r="I378" s="22"/>
      <c r="J378" s="22"/>
      <c r="K378" s="128"/>
      <c r="L378" s="21"/>
      <c r="M378" s="22"/>
      <c r="N378" s="22"/>
      <c r="O378" s="22"/>
      <c r="P378" s="22"/>
      <c r="Q378" s="24"/>
      <c r="R378" s="25"/>
      <c r="S378" s="26"/>
    </row>
    <row r="379" spans="1:19" ht="12.75">
      <c r="A379" s="14">
        <f t="shared" si="28"/>
        <v>10</v>
      </c>
      <c r="B379" s="58"/>
      <c r="C379" s="53"/>
      <c r="D379" s="20"/>
      <c r="E379" s="129"/>
      <c r="F379" s="22"/>
      <c r="G379" s="22"/>
      <c r="H379" s="38"/>
      <c r="I379" s="22"/>
      <c r="J379" s="37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t="shared" si="28"/>
        <v>11</v>
      </c>
      <c r="B380" s="58"/>
      <c r="C380" s="53"/>
      <c r="D380" s="20"/>
      <c r="E380" s="129"/>
      <c r="F380" s="37"/>
      <c r="G380" s="37"/>
      <c r="H380" s="38"/>
      <c r="I380" s="37"/>
      <c r="J380" s="37"/>
      <c r="K380" s="112"/>
      <c r="L380" s="36"/>
      <c r="M380" s="37"/>
      <c r="N380" s="37"/>
      <c r="O380" s="37"/>
      <c r="P380" s="37"/>
      <c r="Q380" s="24"/>
      <c r="R380" s="28"/>
      <c r="S380" s="26"/>
    </row>
    <row r="381" spans="1:19" ht="12.75">
      <c r="A381" s="14">
        <f t="shared" si="28"/>
        <v>12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8"/>
        <v>13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8"/>
        <v>14</v>
      </c>
      <c r="B383" s="58"/>
      <c r="C383" s="53"/>
      <c r="D383" s="20"/>
      <c r="E383" s="127"/>
      <c r="F383" s="22"/>
      <c r="G383" s="22"/>
      <c r="H383" s="23"/>
      <c r="I383" s="22"/>
      <c r="J383" s="22"/>
      <c r="K383" s="128"/>
      <c r="L383" s="21"/>
      <c r="M383" s="22"/>
      <c r="N383" s="22"/>
      <c r="O383" s="22"/>
      <c r="P383" s="22"/>
      <c r="Q383" s="24"/>
      <c r="R383" s="25"/>
      <c r="S383" s="26"/>
    </row>
    <row r="384" spans="1:19" ht="12.75">
      <c r="A384" s="14">
        <f t="shared" si="28"/>
        <v>15</v>
      </c>
      <c r="B384" s="58"/>
      <c r="C384" s="53"/>
      <c r="D384" s="20"/>
      <c r="E384" s="129"/>
      <c r="F384" s="22"/>
      <c r="G384" s="22"/>
      <c r="H384" s="38"/>
      <c r="I384" s="22"/>
      <c r="J384" s="37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8"/>
        <v>16</v>
      </c>
      <c r="B385" s="58"/>
      <c r="C385" s="53"/>
      <c r="D385" s="20"/>
      <c r="E385" s="129"/>
      <c r="F385" s="37"/>
      <c r="G385" s="37"/>
      <c r="H385" s="38"/>
      <c r="I385" s="37"/>
      <c r="J385" s="37"/>
      <c r="K385" s="112"/>
      <c r="L385" s="36"/>
      <c r="M385" s="37"/>
      <c r="N385" s="37"/>
      <c r="O385" s="37"/>
      <c r="P385" s="40"/>
      <c r="Q385" s="24"/>
      <c r="R385" s="28"/>
      <c r="S385" s="26"/>
    </row>
    <row r="386" spans="1:19" ht="12.75">
      <c r="A386" s="14">
        <f t="shared" si="28"/>
        <v>17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40"/>
      <c r="Q386" s="24"/>
      <c r="R386" s="28"/>
      <c r="S386" s="26"/>
    </row>
    <row r="387" spans="1:19" ht="12.75">
      <c r="A387" s="14">
        <f t="shared" si="28"/>
        <v>18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40"/>
      <c r="Q387" s="24"/>
      <c r="R387" s="28"/>
      <c r="S387" s="26"/>
    </row>
    <row r="388" spans="1:19" ht="12.75">
      <c r="A388" s="14">
        <f t="shared" si="28"/>
        <v>19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40"/>
      <c r="Q388" s="24"/>
      <c r="R388" s="28"/>
      <c r="S388" s="26"/>
    </row>
    <row r="389" spans="1:19" ht="12.75">
      <c r="A389" s="14">
        <f t="shared" si="28"/>
        <v>20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111"/>
      <c r="Q389" s="24"/>
      <c r="R389" s="25"/>
      <c r="S389" s="26"/>
    </row>
    <row r="390" spans="1:19" ht="12.75">
      <c r="A390" s="14">
        <f t="shared" si="28"/>
        <v>21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111"/>
      <c r="Q390" s="24"/>
      <c r="R390" s="25"/>
      <c r="S390" s="26"/>
    </row>
    <row r="391" spans="1:19" ht="12.75">
      <c r="A391" s="14">
        <f t="shared" si="28"/>
        <v>22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7"/>
      <c r="R391" s="28"/>
      <c r="S391" s="26"/>
    </row>
    <row r="392" spans="1:19" ht="12.75">
      <c r="A392" s="14">
        <f t="shared" si="28"/>
        <v>23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7"/>
      <c r="R392" s="28"/>
      <c r="S392" s="26"/>
    </row>
    <row r="393" spans="1:19" ht="12.75">
      <c r="A393" s="14">
        <f t="shared" si="28"/>
        <v>24</v>
      </c>
      <c r="B393" s="58"/>
      <c r="C393" s="53"/>
      <c r="D393" s="20"/>
      <c r="E393" s="127"/>
      <c r="F393" s="22"/>
      <c r="G393" s="22"/>
      <c r="H393" s="23"/>
      <c r="I393" s="22"/>
      <c r="J393" s="22"/>
      <c r="K393" s="128"/>
      <c r="L393" s="21"/>
      <c r="M393" s="22"/>
      <c r="N393" s="22"/>
      <c r="O393" s="22"/>
      <c r="P393" s="111"/>
      <c r="Q393" s="27"/>
      <c r="R393" s="25"/>
      <c r="S393" s="26"/>
    </row>
    <row r="394" spans="1:19" ht="12.75">
      <c r="A394" s="14">
        <f t="shared" si="28"/>
        <v>25</v>
      </c>
      <c r="B394" s="58"/>
      <c r="C394" s="53"/>
      <c r="D394" s="20"/>
      <c r="E394" s="129"/>
      <c r="F394" s="22"/>
      <c r="G394" s="22"/>
      <c r="H394" s="38"/>
      <c r="I394" s="22"/>
      <c r="J394" s="37"/>
      <c r="K394" s="128"/>
      <c r="L394" s="21"/>
      <c r="M394" s="22"/>
      <c r="N394" s="22"/>
      <c r="O394" s="22"/>
      <c r="P394" s="111"/>
      <c r="Q394" s="27"/>
      <c r="R394" s="25"/>
      <c r="S394" s="26"/>
    </row>
    <row r="395" spans="1:19" ht="12.75">
      <c r="A395" s="14">
        <f t="shared" si="28"/>
        <v>26</v>
      </c>
      <c r="B395" s="58"/>
      <c r="C395" s="53"/>
      <c r="D395" s="20"/>
      <c r="E395" s="129"/>
      <c r="F395" s="37"/>
      <c r="G395" s="37"/>
      <c r="H395" s="38"/>
      <c r="I395" s="37"/>
      <c r="J395" s="37"/>
      <c r="K395" s="112"/>
      <c r="L395" s="36"/>
      <c r="M395" s="37"/>
      <c r="N395" s="37"/>
      <c r="O395" s="37"/>
      <c r="P395" s="40"/>
      <c r="Q395" s="27"/>
      <c r="R395" s="28"/>
      <c r="S395" s="26"/>
    </row>
    <row r="396" spans="1:19" ht="12.75">
      <c r="A396" s="14">
        <f t="shared" si="28"/>
        <v>27</v>
      </c>
      <c r="B396" s="58"/>
      <c r="C396" s="53"/>
      <c r="D396" s="20"/>
      <c r="E396" s="129"/>
      <c r="F396" s="37"/>
      <c r="G396" s="37"/>
      <c r="H396" s="38"/>
      <c r="I396" s="37"/>
      <c r="J396" s="37"/>
      <c r="K396" s="112"/>
      <c r="L396" s="36"/>
      <c r="M396" s="37"/>
      <c r="N396" s="37"/>
      <c r="O396" s="37"/>
      <c r="P396" s="40"/>
      <c r="Q396" s="27"/>
      <c r="R396" s="28"/>
      <c r="S396" s="26"/>
    </row>
    <row r="397" spans="1:19" ht="12.75">
      <c r="A397" s="14">
        <f t="shared" si="28"/>
        <v>28</v>
      </c>
      <c r="B397" s="58"/>
      <c r="C397" s="53"/>
      <c r="D397" s="20"/>
      <c r="E397" s="127"/>
      <c r="F397" s="22"/>
      <c r="G397" s="22"/>
      <c r="H397" s="23"/>
      <c r="I397" s="22"/>
      <c r="J397" s="22"/>
      <c r="K397" s="128"/>
      <c r="L397" s="21"/>
      <c r="M397" s="22"/>
      <c r="N397" s="22"/>
      <c r="O397" s="22"/>
      <c r="P397" s="111"/>
      <c r="Q397" s="27"/>
      <c r="R397" s="25"/>
      <c r="S397" s="26"/>
    </row>
    <row r="398" spans="1:19" ht="12.75">
      <c r="A398" s="14">
        <f t="shared" si="28"/>
        <v>29</v>
      </c>
      <c r="B398" s="58"/>
      <c r="C398" s="53"/>
      <c r="D398" s="20"/>
      <c r="E398" s="129"/>
      <c r="F398" s="22"/>
      <c r="G398" s="22"/>
      <c r="H398" s="38"/>
      <c r="I398" s="22"/>
      <c r="J398" s="37"/>
      <c r="K398" s="128"/>
      <c r="L398" s="21"/>
      <c r="M398" s="22"/>
      <c r="N398" s="22"/>
      <c r="O398" s="22"/>
      <c r="P398" s="111"/>
      <c r="Q398" s="27"/>
      <c r="R398" s="25"/>
      <c r="S398" s="26"/>
    </row>
    <row r="399" spans="1:19" ht="12.75">
      <c r="A399" s="14">
        <f t="shared" si="28"/>
        <v>30</v>
      </c>
      <c r="B399" s="58"/>
      <c r="C399" s="53"/>
      <c r="D399" s="20"/>
      <c r="E399" s="129"/>
      <c r="F399" s="37"/>
      <c r="G399" s="37"/>
      <c r="H399" s="38"/>
      <c r="I399" s="37"/>
      <c r="J399" s="37"/>
      <c r="K399" s="112"/>
      <c r="L399" s="36"/>
      <c r="M399" s="37"/>
      <c r="N399" s="37"/>
      <c r="O399" s="37"/>
      <c r="P399" s="40"/>
      <c r="Q399" s="27"/>
      <c r="R399" s="28"/>
      <c r="S399" s="26"/>
    </row>
    <row r="400" spans="1:19" ht="12.75">
      <c r="A400" s="14">
        <f t="shared" si="28"/>
        <v>31</v>
      </c>
      <c r="B400" s="58"/>
      <c r="C400" s="53"/>
      <c r="D400" s="20"/>
      <c r="E400" s="129"/>
      <c r="F400" s="37"/>
      <c r="G400" s="37"/>
      <c r="H400" s="38"/>
      <c r="I400" s="37"/>
      <c r="J400" s="37"/>
      <c r="K400" s="112"/>
      <c r="L400" s="36"/>
      <c r="M400" s="37"/>
      <c r="N400" s="37"/>
      <c r="O400" s="37"/>
      <c r="P400" s="40"/>
      <c r="Q400" s="27"/>
      <c r="R400" s="28"/>
      <c r="S400" s="26"/>
    </row>
    <row r="401" spans="1:19" ht="12.75">
      <c r="A401" s="14">
        <f t="shared" si="28"/>
        <v>32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8"/>
        <v>33</v>
      </c>
      <c r="B402" s="58"/>
      <c r="C402" s="53"/>
      <c r="D402" s="20"/>
      <c r="E402" s="127"/>
      <c r="F402" s="22"/>
      <c r="G402" s="22"/>
      <c r="H402" s="23"/>
      <c r="I402" s="22"/>
      <c r="J402" s="22"/>
      <c r="K402" s="128"/>
      <c r="L402" s="21"/>
      <c r="M402" s="22"/>
      <c r="N402" s="22"/>
      <c r="O402" s="22"/>
      <c r="P402" s="111"/>
      <c r="Q402" s="27"/>
      <c r="R402" s="25"/>
      <c r="S402" s="26"/>
    </row>
    <row r="403" spans="1:19" ht="12.75">
      <c r="A403" s="14">
        <f t="shared" si="28"/>
        <v>34</v>
      </c>
      <c r="B403" s="58"/>
      <c r="C403" s="53"/>
      <c r="D403" s="20"/>
      <c r="E403" s="129"/>
      <c r="F403" s="22"/>
      <c r="G403" s="22"/>
      <c r="H403" s="38"/>
      <c r="I403" s="22"/>
      <c r="J403" s="37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8"/>
        <v>35</v>
      </c>
      <c r="B404" s="58"/>
      <c r="C404" s="53"/>
      <c r="D404" s="20"/>
      <c r="E404" s="129"/>
      <c r="F404" s="37"/>
      <c r="G404" s="37"/>
      <c r="H404" s="38"/>
      <c r="I404" s="37"/>
      <c r="J404" s="37"/>
      <c r="K404" s="112"/>
      <c r="L404" s="36"/>
      <c r="M404" s="37"/>
      <c r="N404" s="37"/>
      <c r="O404" s="37"/>
      <c r="P404" s="37"/>
      <c r="Q404" s="27"/>
      <c r="R404" s="28"/>
      <c r="S404" s="26"/>
    </row>
    <row r="405" spans="1:19" ht="13.5" thickBot="1">
      <c r="A405" s="14">
        <f t="shared" si="28"/>
        <v>36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37"/>
      <c r="Q405" s="27"/>
      <c r="R405" s="28"/>
      <c r="S405" s="30"/>
    </row>
    <row r="406" spans="1:19" ht="12.75">
      <c r="A406" s="130"/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9"/>
      <c r="M406" s="37"/>
      <c r="N406" s="37"/>
      <c r="O406" s="37"/>
      <c r="P406" s="37"/>
      <c r="Q406" s="112"/>
      <c r="R406" s="28"/>
      <c r="S406" s="31"/>
    </row>
    <row r="407" spans="1:19" ht="12.75">
      <c r="A407" s="130"/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9"/>
      <c r="M407" s="37"/>
      <c r="N407" s="37"/>
      <c r="O407" s="37"/>
      <c r="P407" s="37"/>
      <c r="Q407" s="112"/>
      <c r="R407" s="28"/>
      <c r="S407" s="31"/>
    </row>
    <row r="408" spans="1:19" ht="12.75">
      <c r="A408" s="130"/>
      <c r="B408" s="58"/>
      <c r="C408" s="53"/>
      <c r="D408" s="20"/>
      <c r="E408" s="129"/>
      <c r="F408" s="37"/>
      <c r="G408" s="37"/>
      <c r="H408" s="38"/>
      <c r="I408" s="37"/>
      <c r="J408" s="37"/>
      <c r="K408" s="112"/>
      <c r="L408" s="39"/>
      <c r="M408" s="37"/>
      <c r="N408" s="37"/>
      <c r="O408" s="37"/>
      <c r="P408" s="37"/>
      <c r="Q408" s="112"/>
      <c r="R408" s="28"/>
      <c r="S408" s="31"/>
    </row>
    <row r="409" spans="1:19" ht="12.75">
      <c r="A409" s="130"/>
      <c r="B409" s="58"/>
      <c r="C409" s="53"/>
      <c r="D409" s="20"/>
      <c r="E409" s="129"/>
      <c r="F409" s="37"/>
      <c r="G409" s="37"/>
      <c r="H409" s="38"/>
      <c r="I409" s="37"/>
      <c r="J409" s="37"/>
      <c r="K409" s="112"/>
      <c r="L409" s="39"/>
      <c r="M409" s="37"/>
      <c r="N409" s="37"/>
      <c r="O409" s="37"/>
      <c r="P409" s="37"/>
      <c r="Q409" s="112"/>
      <c r="R409" s="28"/>
      <c r="S409" s="31"/>
    </row>
    <row r="410" spans="1:19" ht="18.75">
      <c r="A410" s="130"/>
      <c r="B410" s="131" t="s">
        <v>0</v>
      </c>
      <c r="C410" s="53"/>
      <c r="D410" s="20"/>
      <c r="E410" s="129"/>
      <c r="F410" s="37"/>
      <c r="G410" s="37"/>
      <c r="H410" s="38"/>
      <c r="I410" s="37"/>
      <c r="J410" s="44"/>
      <c r="K410" s="113"/>
      <c r="L410" s="39"/>
      <c r="M410" s="37"/>
      <c r="N410" s="37"/>
      <c r="O410" s="44"/>
      <c r="P410" s="44"/>
      <c r="Q410" s="113"/>
      <c r="R410" s="33"/>
      <c r="S410" s="34"/>
    </row>
    <row r="411" spans="1:19" ht="13.5" thickBot="1">
      <c r="A411" s="130"/>
      <c r="B411" s="58"/>
      <c r="C411" s="53"/>
      <c r="D411" s="20"/>
      <c r="E411" s="129"/>
      <c r="F411" s="37"/>
      <c r="G411" s="37"/>
      <c r="H411" s="38"/>
      <c r="I411" s="37"/>
      <c r="J411" s="44"/>
      <c r="K411" s="113"/>
      <c r="L411" s="39"/>
      <c r="M411" s="37"/>
      <c r="N411" s="37"/>
      <c r="O411" s="44"/>
      <c r="P411" s="44"/>
      <c r="Q411" s="113"/>
      <c r="R411" s="33"/>
      <c r="S411" s="34"/>
    </row>
    <row r="412" spans="1:19" ht="12.75">
      <c r="A412" s="464" t="s">
        <v>1</v>
      </c>
      <c r="B412" s="465"/>
      <c r="C412" s="465"/>
      <c r="D412" s="465"/>
      <c r="E412" s="465"/>
      <c r="F412" s="465"/>
      <c r="G412" s="465"/>
      <c r="H412" s="465"/>
      <c r="I412" s="465"/>
      <c r="J412" s="465"/>
      <c r="K412" s="466"/>
      <c r="L412" s="114"/>
      <c r="M412" s="115"/>
      <c r="N412" s="115"/>
      <c r="O412" s="115"/>
      <c r="P412" s="115"/>
      <c r="Q412" s="116"/>
      <c r="R412" s="9"/>
      <c r="S412" s="467" t="s">
        <v>1</v>
      </c>
    </row>
    <row r="413" spans="1:19" ht="18.75">
      <c r="A413" s="132"/>
      <c r="B413" s="133"/>
      <c r="C413" s="134"/>
      <c r="D413" s="135"/>
      <c r="E413" s="136"/>
      <c r="F413" s="470" t="s">
        <v>2</v>
      </c>
      <c r="G413" s="470"/>
      <c r="H413" s="470"/>
      <c r="I413" s="470"/>
      <c r="J413" s="470"/>
      <c r="K413" s="137"/>
      <c r="L413" s="471" t="s">
        <v>3</v>
      </c>
      <c r="M413" s="470"/>
      <c r="N413" s="470"/>
      <c r="O413" s="470"/>
      <c r="P413" s="470"/>
      <c r="Q413" s="472"/>
      <c r="R413" s="10"/>
      <c r="S413" s="468"/>
    </row>
    <row r="414" spans="1:19" ht="12.75">
      <c r="A414" s="132"/>
      <c r="B414" s="138" t="s">
        <v>4</v>
      </c>
      <c r="C414" s="135" t="s">
        <v>5</v>
      </c>
      <c r="D414" s="473" t="s">
        <v>6</v>
      </c>
      <c r="E414" s="474"/>
      <c r="F414" s="474"/>
      <c r="G414" s="474"/>
      <c r="H414" s="474"/>
      <c r="I414" s="474"/>
      <c r="J414" s="474"/>
      <c r="K414" s="139"/>
      <c r="L414" s="475"/>
      <c r="M414" s="476"/>
      <c r="N414" s="476"/>
      <c r="O414" s="476"/>
      <c r="P414" s="476"/>
      <c r="Q414" s="477"/>
      <c r="R414" s="11"/>
      <c r="S414" s="468"/>
    </row>
    <row r="415" spans="1:19" ht="12.75">
      <c r="A415" s="132"/>
      <c r="B415" s="138" t="s">
        <v>7</v>
      </c>
      <c r="C415" s="135" t="s">
        <v>8</v>
      </c>
      <c r="D415" s="135"/>
      <c r="E415" s="136" t="s">
        <v>9</v>
      </c>
      <c r="F415" s="428">
        <v>610</v>
      </c>
      <c r="G415" s="428">
        <v>620</v>
      </c>
      <c r="H415" s="428">
        <v>630</v>
      </c>
      <c r="I415" s="428">
        <v>640</v>
      </c>
      <c r="J415" s="428" t="s">
        <v>10</v>
      </c>
      <c r="K415" s="140"/>
      <c r="L415" s="478">
        <v>711</v>
      </c>
      <c r="M415" s="428">
        <v>713</v>
      </c>
      <c r="N415" s="428">
        <v>714</v>
      </c>
      <c r="O415" s="428">
        <v>716</v>
      </c>
      <c r="P415" s="428">
        <v>717</v>
      </c>
      <c r="Q415" s="479" t="s">
        <v>10</v>
      </c>
      <c r="R415" s="12"/>
      <c r="S415" s="468"/>
    </row>
    <row r="416" spans="1:19" ht="13.5" thickBot="1">
      <c r="A416" s="132"/>
      <c r="B416" s="138"/>
      <c r="C416" s="135"/>
      <c r="D416" s="135"/>
      <c r="E416" s="136"/>
      <c r="F416" s="428"/>
      <c r="G416" s="428"/>
      <c r="H416" s="428"/>
      <c r="I416" s="428"/>
      <c r="J416" s="428"/>
      <c r="K416" s="140"/>
      <c r="L416" s="478"/>
      <c r="M416" s="428"/>
      <c r="N416" s="428"/>
      <c r="O416" s="428"/>
      <c r="P416" s="428"/>
      <c r="Q416" s="479"/>
      <c r="R416" s="12"/>
      <c r="S416" s="469"/>
    </row>
    <row r="417" spans="1:19" ht="13.5" thickTop="1">
      <c r="A417" s="14">
        <f>A405+1</f>
        <v>37</v>
      </c>
      <c r="B417" s="58"/>
      <c r="C417" s="53"/>
      <c r="D417" s="20" t="s">
        <v>31</v>
      </c>
      <c r="E417" s="127" t="s">
        <v>32</v>
      </c>
      <c r="F417" s="22">
        <v>3075</v>
      </c>
      <c r="G417" s="22">
        <v>1075</v>
      </c>
      <c r="H417" s="23">
        <f>SUM(H418:H419)</f>
        <v>1554</v>
      </c>
      <c r="I417" s="22"/>
      <c r="J417" s="22">
        <f aca="true" t="shared" si="29" ref="J417:J450">SUM(F417:I417)</f>
        <v>5704</v>
      </c>
      <c r="K417" s="128"/>
      <c r="L417" s="21"/>
      <c r="M417" s="22">
        <f>SUM(M418:M422)</f>
        <v>30</v>
      </c>
      <c r="N417" s="22"/>
      <c r="O417" s="22"/>
      <c r="P417" s="22">
        <f>SUM(P419:P422)</f>
        <v>600</v>
      </c>
      <c r="Q417" s="24">
        <f aca="true" t="shared" si="30" ref="Q417:Q423">SUM(L417:P417)</f>
        <v>630</v>
      </c>
      <c r="R417" s="25"/>
      <c r="S417" s="35">
        <f aca="true" t="shared" si="31" ref="S417:S450">J417+Q417</f>
        <v>6334</v>
      </c>
    </row>
    <row r="418" spans="1:19" ht="12.75">
      <c r="A418" s="14">
        <f aca="true" t="shared" si="32" ref="A418:A450">A417+1</f>
        <v>38</v>
      </c>
      <c r="B418" s="58"/>
      <c r="C418" s="53"/>
      <c r="D418" s="20"/>
      <c r="E418" s="129" t="s">
        <v>13</v>
      </c>
      <c r="F418" s="22"/>
      <c r="G418" s="22"/>
      <c r="H418" s="38">
        <f>1554-68</f>
        <v>1486</v>
      </c>
      <c r="I418" s="22"/>
      <c r="J418" s="37">
        <f t="shared" si="29"/>
        <v>1486</v>
      </c>
      <c r="K418" s="128"/>
      <c r="L418" s="21"/>
      <c r="M418" s="22"/>
      <c r="N418" s="22"/>
      <c r="O418" s="22"/>
      <c r="P418" s="22"/>
      <c r="Q418" s="27">
        <f t="shared" si="30"/>
        <v>0</v>
      </c>
      <c r="R418" s="25"/>
      <c r="S418" s="26">
        <f t="shared" si="31"/>
        <v>1486</v>
      </c>
    </row>
    <row r="419" spans="1:19" ht="12.75">
      <c r="A419" s="14">
        <f t="shared" si="32"/>
        <v>39</v>
      </c>
      <c r="B419" s="58"/>
      <c r="C419" s="53"/>
      <c r="D419" s="20"/>
      <c r="E419" s="129" t="s">
        <v>14</v>
      </c>
      <c r="F419" s="37"/>
      <c r="G419" s="37"/>
      <c r="H419" s="38">
        <v>68</v>
      </c>
      <c r="I419" s="37"/>
      <c r="J419" s="37">
        <f t="shared" si="29"/>
        <v>68</v>
      </c>
      <c r="K419" s="112"/>
      <c r="L419" s="36"/>
      <c r="M419" s="37"/>
      <c r="N419" s="37"/>
      <c r="O419" s="37"/>
      <c r="P419" s="37"/>
      <c r="Q419" s="27">
        <f t="shared" si="30"/>
        <v>0</v>
      </c>
      <c r="R419" s="28"/>
      <c r="S419" s="26">
        <f t="shared" si="31"/>
        <v>68</v>
      </c>
    </row>
    <row r="420" spans="1:19" ht="12.75">
      <c r="A420" s="14">
        <f t="shared" si="32"/>
        <v>40</v>
      </c>
      <c r="B420" s="58"/>
      <c r="C420" s="53"/>
      <c r="D420" s="20"/>
      <c r="E420" s="129" t="s">
        <v>21</v>
      </c>
      <c r="F420" s="37"/>
      <c r="G420" s="37"/>
      <c r="H420" s="38"/>
      <c r="I420" s="37"/>
      <c r="J420" s="37">
        <f t="shared" si="29"/>
        <v>0</v>
      </c>
      <c r="K420" s="112"/>
      <c r="L420" s="36"/>
      <c r="M420" s="37"/>
      <c r="N420" s="37"/>
      <c r="O420" s="37"/>
      <c r="P420" s="37">
        <v>500</v>
      </c>
      <c r="Q420" s="27">
        <f t="shared" si="30"/>
        <v>500</v>
      </c>
      <c r="R420" s="28"/>
      <c r="S420" s="26">
        <f t="shared" si="31"/>
        <v>500</v>
      </c>
    </row>
    <row r="421" spans="1:19" ht="12.75">
      <c r="A421" s="14">
        <f t="shared" si="32"/>
        <v>41</v>
      </c>
      <c r="B421" s="58"/>
      <c r="C421" s="53"/>
      <c r="D421" s="20"/>
      <c r="E421" s="129" t="s">
        <v>16</v>
      </c>
      <c r="F421" s="37"/>
      <c r="G421" s="37"/>
      <c r="H421" s="38"/>
      <c r="I421" s="37"/>
      <c r="J421" s="37">
        <f t="shared" si="29"/>
        <v>0</v>
      </c>
      <c r="K421" s="112"/>
      <c r="L421" s="36"/>
      <c r="M421" s="37"/>
      <c r="N421" s="37"/>
      <c r="O421" s="37"/>
      <c r="P421" s="37">
        <v>100</v>
      </c>
      <c r="Q421" s="27">
        <f t="shared" si="30"/>
        <v>100</v>
      </c>
      <c r="R421" s="28"/>
      <c r="S421" s="26">
        <f t="shared" si="31"/>
        <v>100</v>
      </c>
    </row>
    <row r="422" spans="1:19" ht="12.75">
      <c r="A422" s="14">
        <f t="shared" si="32"/>
        <v>42</v>
      </c>
      <c r="B422" s="58"/>
      <c r="C422" s="53"/>
      <c r="D422" s="20"/>
      <c r="E422" s="129" t="s">
        <v>22</v>
      </c>
      <c r="F422" s="37"/>
      <c r="G422" s="37"/>
      <c r="H422" s="38"/>
      <c r="I422" s="37"/>
      <c r="J422" s="37">
        <f t="shared" si="29"/>
        <v>0</v>
      </c>
      <c r="K422" s="112"/>
      <c r="L422" s="36"/>
      <c r="M422" s="37">
        <v>30</v>
      </c>
      <c r="N422" s="37"/>
      <c r="O422" s="37"/>
      <c r="P422" s="40"/>
      <c r="Q422" s="27">
        <f t="shared" si="30"/>
        <v>30</v>
      </c>
      <c r="R422" s="28"/>
      <c r="S422" s="41">
        <f t="shared" si="31"/>
        <v>30</v>
      </c>
    </row>
    <row r="423" spans="1:19" ht="12.75">
      <c r="A423" s="14">
        <f t="shared" si="32"/>
        <v>43</v>
      </c>
      <c r="B423" s="58"/>
      <c r="C423" s="53"/>
      <c r="D423" s="20" t="s">
        <v>33</v>
      </c>
      <c r="E423" s="127" t="s">
        <v>34</v>
      </c>
      <c r="F423" s="22">
        <v>2650</v>
      </c>
      <c r="G423" s="22">
        <v>940</v>
      </c>
      <c r="H423" s="23">
        <f>SUM(H424:H425)</f>
        <v>1765</v>
      </c>
      <c r="I423" s="22"/>
      <c r="J423" s="22">
        <f t="shared" si="29"/>
        <v>5355</v>
      </c>
      <c r="K423" s="128"/>
      <c r="L423" s="21"/>
      <c r="M423" s="22"/>
      <c r="N423" s="22"/>
      <c r="O423" s="22"/>
      <c r="P423" s="22">
        <f>SUM(P425:P427)</f>
        <v>870</v>
      </c>
      <c r="Q423" s="24">
        <f t="shared" si="30"/>
        <v>870</v>
      </c>
      <c r="R423" s="25"/>
      <c r="S423" s="42">
        <f t="shared" si="31"/>
        <v>6225</v>
      </c>
    </row>
    <row r="424" spans="1:19" ht="12.75">
      <c r="A424" s="14">
        <f t="shared" si="32"/>
        <v>44</v>
      </c>
      <c r="B424" s="58"/>
      <c r="C424" s="53"/>
      <c r="D424" s="20"/>
      <c r="E424" s="129" t="s">
        <v>13</v>
      </c>
      <c r="F424" s="22"/>
      <c r="G424" s="22"/>
      <c r="H424" s="38">
        <f>1765-60</f>
        <v>1705</v>
      </c>
      <c r="I424" s="22"/>
      <c r="J424" s="37">
        <f t="shared" si="29"/>
        <v>1705</v>
      </c>
      <c r="K424" s="128"/>
      <c r="L424" s="21"/>
      <c r="M424" s="22"/>
      <c r="N424" s="22"/>
      <c r="O424" s="22"/>
      <c r="P424" s="22"/>
      <c r="Q424" s="24"/>
      <c r="R424" s="25"/>
      <c r="S424" s="42">
        <f t="shared" si="31"/>
        <v>1705</v>
      </c>
    </row>
    <row r="425" spans="1:19" ht="12.75">
      <c r="A425" s="14">
        <f t="shared" si="32"/>
        <v>45</v>
      </c>
      <c r="B425" s="58"/>
      <c r="C425" s="53"/>
      <c r="D425" s="20"/>
      <c r="E425" s="129" t="s">
        <v>14</v>
      </c>
      <c r="F425" s="37"/>
      <c r="G425" s="37"/>
      <c r="H425" s="38">
        <v>60</v>
      </c>
      <c r="I425" s="37"/>
      <c r="J425" s="37">
        <f t="shared" si="29"/>
        <v>60</v>
      </c>
      <c r="K425" s="112"/>
      <c r="L425" s="36"/>
      <c r="M425" s="37"/>
      <c r="N425" s="37"/>
      <c r="O425" s="37"/>
      <c r="P425" s="37"/>
      <c r="Q425" s="27">
        <f aca="true" t="shared" si="33" ref="Q425:Q450">SUM(L425:P425)</f>
        <v>0</v>
      </c>
      <c r="R425" s="28"/>
      <c r="S425" s="42">
        <f t="shared" si="31"/>
        <v>60</v>
      </c>
    </row>
    <row r="426" spans="1:19" ht="12.75">
      <c r="A426" s="14">
        <f t="shared" si="32"/>
        <v>46</v>
      </c>
      <c r="B426" s="58"/>
      <c r="C426" s="53"/>
      <c r="D426" s="20"/>
      <c r="E426" s="129" t="s">
        <v>35</v>
      </c>
      <c r="F426" s="37"/>
      <c r="G426" s="37"/>
      <c r="H426" s="38"/>
      <c r="I426" s="37"/>
      <c r="J426" s="37">
        <f t="shared" si="29"/>
        <v>0</v>
      </c>
      <c r="K426" s="112"/>
      <c r="L426" s="36"/>
      <c r="M426" s="37"/>
      <c r="N426" s="37"/>
      <c r="O426" s="37"/>
      <c r="P426" s="37">
        <v>750</v>
      </c>
      <c r="Q426" s="27">
        <f t="shared" si="33"/>
        <v>750</v>
      </c>
      <c r="R426" s="28"/>
      <c r="S426" s="42">
        <f t="shared" si="31"/>
        <v>750</v>
      </c>
    </row>
    <row r="427" spans="1:19" ht="12.75">
      <c r="A427" s="14">
        <f t="shared" si="32"/>
        <v>47</v>
      </c>
      <c r="B427" s="58"/>
      <c r="C427" s="53"/>
      <c r="D427" s="20"/>
      <c r="E427" s="129" t="s">
        <v>16</v>
      </c>
      <c r="F427" s="37"/>
      <c r="G427" s="37"/>
      <c r="H427" s="38"/>
      <c r="I427" s="37"/>
      <c r="J427" s="37">
        <f t="shared" si="29"/>
        <v>0</v>
      </c>
      <c r="K427" s="112"/>
      <c r="L427" s="36"/>
      <c r="M427" s="37"/>
      <c r="N427" s="37"/>
      <c r="O427" s="37"/>
      <c r="P427" s="37">
        <v>120</v>
      </c>
      <c r="Q427" s="27">
        <f t="shared" si="33"/>
        <v>120</v>
      </c>
      <c r="R427" s="28"/>
      <c r="S427" s="42">
        <f t="shared" si="31"/>
        <v>120</v>
      </c>
    </row>
    <row r="428" spans="1:19" ht="12.75">
      <c r="A428" s="14">
        <f t="shared" si="32"/>
        <v>48</v>
      </c>
      <c r="B428" s="58"/>
      <c r="C428" s="53"/>
      <c r="D428" s="20" t="s">
        <v>36</v>
      </c>
      <c r="E428" s="127" t="s">
        <v>37</v>
      </c>
      <c r="F428" s="22">
        <v>1380</v>
      </c>
      <c r="G428" s="22">
        <v>490</v>
      </c>
      <c r="H428" s="23">
        <f>SUM(H429:H431)</f>
        <v>950</v>
      </c>
      <c r="I428" s="22"/>
      <c r="J428" s="22">
        <f t="shared" si="29"/>
        <v>2820</v>
      </c>
      <c r="K428" s="128"/>
      <c r="L428" s="21"/>
      <c r="M428" s="22"/>
      <c r="N428" s="22"/>
      <c r="O428" s="22"/>
      <c r="P428" s="22">
        <f>SUM(P430:P433)</f>
        <v>140</v>
      </c>
      <c r="Q428" s="24">
        <f t="shared" si="33"/>
        <v>140</v>
      </c>
      <c r="R428" s="25"/>
      <c r="S428" s="42">
        <f t="shared" si="31"/>
        <v>2960</v>
      </c>
    </row>
    <row r="429" spans="1:19" ht="12.75">
      <c r="A429" s="14">
        <f t="shared" si="32"/>
        <v>49</v>
      </c>
      <c r="B429" s="58"/>
      <c r="C429" s="53"/>
      <c r="D429" s="20"/>
      <c r="E429" s="129" t="s">
        <v>13</v>
      </c>
      <c r="F429" s="22"/>
      <c r="G429" s="22"/>
      <c r="H429" s="38">
        <f>950-30-128</f>
        <v>792</v>
      </c>
      <c r="I429" s="22"/>
      <c r="J429" s="37">
        <f t="shared" si="29"/>
        <v>792</v>
      </c>
      <c r="K429" s="128"/>
      <c r="L429" s="21"/>
      <c r="M429" s="22"/>
      <c r="N429" s="22"/>
      <c r="O429" s="22"/>
      <c r="P429" s="22"/>
      <c r="Q429" s="24">
        <f t="shared" si="33"/>
        <v>0</v>
      </c>
      <c r="R429" s="25"/>
      <c r="S429" s="42">
        <f t="shared" si="31"/>
        <v>792</v>
      </c>
    </row>
    <row r="430" spans="1:19" ht="12.75">
      <c r="A430" s="14">
        <f t="shared" si="32"/>
        <v>50</v>
      </c>
      <c r="B430" s="58"/>
      <c r="C430" s="53"/>
      <c r="D430" s="20"/>
      <c r="E430" s="129" t="s">
        <v>14</v>
      </c>
      <c r="F430" s="37"/>
      <c r="G430" s="37"/>
      <c r="H430" s="38">
        <v>30</v>
      </c>
      <c r="I430" s="37"/>
      <c r="J430" s="37">
        <f t="shared" si="29"/>
        <v>30</v>
      </c>
      <c r="K430" s="112"/>
      <c r="L430" s="36"/>
      <c r="M430" s="37"/>
      <c r="N430" s="37"/>
      <c r="O430" s="37"/>
      <c r="P430" s="37"/>
      <c r="Q430" s="24">
        <f t="shared" si="33"/>
        <v>0</v>
      </c>
      <c r="R430" s="28"/>
      <c r="S430" s="26">
        <f t="shared" si="31"/>
        <v>30</v>
      </c>
    </row>
    <row r="431" spans="1:19" ht="12.75">
      <c r="A431" s="14">
        <f t="shared" si="32"/>
        <v>51</v>
      </c>
      <c r="B431" s="58"/>
      <c r="C431" s="53"/>
      <c r="D431" s="20"/>
      <c r="E431" s="129" t="s">
        <v>15</v>
      </c>
      <c r="F431" s="37"/>
      <c r="G431" s="37"/>
      <c r="H431" s="38">
        <v>128</v>
      </c>
      <c r="I431" s="37"/>
      <c r="J431" s="37">
        <f t="shared" si="29"/>
        <v>128</v>
      </c>
      <c r="K431" s="112"/>
      <c r="L431" s="36"/>
      <c r="M431" s="37"/>
      <c r="N431" s="37"/>
      <c r="O431" s="37"/>
      <c r="P431" s="37"/>
      <c r="Q431" s="27">
        <f t="shared" si="33"/>
        <v>0</v>
      </c>
      <c r="R431" s="28"/>
      <c r="S431" s="26">
        <f t="shared" si="31"/>
        <v>128</v>
      </c>
    </row>
    <row r="432" spans="1:19" ht="12.75">
      <c r="A432" s="14">
        <f t="shared" si="32"/>
        <v>52</v>
      </c>
      <c r="B432" s="58"/>
      <c r="C432" s="53"/>
      <c r="D432" s="20"/>
      <c r="E432" s="129" t="s">
        <v>21</v>
      </c>
      <c r="F432" s="37"/>
      <c r="G432" s="37"/>
      <c r="H432" s="38"/>
      <c r="I432" s="37"/>
      <c r="J432" s="37">
        <f t="shared" si="29"/>
        <v>0</v>
      </c>
      <c r="K432" s="112"/>
      <c r="L432" s="36"/>
      <c r="M432" s="37"/>
      <c r="N432" s="37"/>
      <c r="O432" s="37"/>
      <c r="P432" s="37">
        <v>100</v>
      </c>
      <c r="Q432" s="27">
        <f t="shared" si="33"/>
        <v>100</v>
      </c>
      <c r="R432" s="28"/>
      <c r="S432" s="26">
        <f t="shared" si="31"/>
        <v>100</v>
      </c>
    </row>
    <row r="433" spans="1:19" ht="12.75">
      <c r="A433" s="14">
        <f t="shared" si="32"/>
        <v>53</v>
      </c>
      <c r="B433" s="58"/>
      <c r="C433" s="53"/>
      <c r="D433" s="20"/>
      <c r="E433" s="129" t="s">
        <v>16</v>
      </c>
      <c r="F433" s="37"/>
      <c r="G433" s="37"/>
      <c r="H433" s="38"/>
      <c r="I433" s="37"/>
      <c r="J433" s="37">
        <f t="shared" si="29"/>
        <v>0</v>
      </c>
      <c r="K433" s="112"/>
      <c r="L433" s="36"/>
      <c r="M433" s="37"/>
      <c r="N433" s="37"/>
      <c r="O433" s="44"/>
      <c r="P433" s="44">
        <v>40</v>
      </c>
      <c r="Q433" s="45">
        <f t="shared" si="33"/>
        <v>40</v>
      </c>
      <c r="R433" s="33"/>
      <c r="S433" s="26">
        <f t="shared" si="31"/>
        <v>40</v>
      </c>
    </row>
    <row r="434" spans="1:19" ht="12.75">
      <c r="A434" s="14">
        <f t="shared" si="32"/>
        <v>54</v>
      </c>
      <c r="B434" s="58"/>
      <c r="C434" s="53"/>
      <c r="D434" s="20" t="s">
        <v>38</v>
      </c>
      <c r="E434" s="127" t="s">
        <v>39</v>
      </c>
      <c r="F434" s="22">
        <v>1818</v>
      </c>
      <c r="G434" s="22">
        <v>648</v>
      </c>
      <c r="H434" s="23">
        <f>SUM(H435:H437)</f>
        <v>1288</v>
      </c>
      <c r="I434" s="22"/>
      <c r="J434" s="22">
        <f t="shared" si="29"/>
        <v>3754</v>
      </c>
      <c r="K434" s="128"/>
      <c r="L434" s="21"/>
      <c r="M434" s="22"/>
      <c r="N434" s="22"/>
      <c r="O434" s="46"/>
      <c r="P434" s="46">
        <f>SUM(P436:P439)</f>
        <v>390</v>
      </c>
      <c r="Q434" s="47">
        <f t="shared" si="33"/>
        <v>390</v>
      </c>
      <c r="R434" s="43"/>
      <c r="S434" s="26">
        <f t="shared" si="31"/>
        <v>4144</v>
      </c>
    </row>
    <row r="435" spans="1:19" ht="12.75">
      <c r="A435" s="14">
        <f t="shared" si="32"/>
        <v>55</v>
      </c>
      <c r="B435" s="58"/>
      <c r="C435" s="53"/>
      <c r="D435" s="20"/>
      <c r="E435" s="129" t="s">
        <v>13</v>
      </c>
      <c r="F435" s="22"/>
      <c r="G435" s="22"/>
      <c r="H435" s="38">
        <f>1288-28-130</f>
        <v>1130</v>
      </c>
      <c r="I435" s="22"/>
      <c r="J435" s="37">
        <f t="shared" si="29"/>
        <v>1130</v>
      </c>
      <c r="K435" s="128"/>
      <c r="L435" s="21"/>
      <c r="M435" s="22"/>
      <c r="N435" s="22"/>
      <c r="O435" s="46"/>
      <c r="P435" s="46"/>
      <c r="Q435" s="47">
        <f t="shared" si="33"/>
        <v>0</v>
      </c>
      <c r="R435" s="43"/>
      <c r="S435" s="26">
        <f t="shared" si="31"/>
        <v>1130</v>
      </c>
    </row>
    <row r="436" spans="1:19" ht="12.75">
      <c r="A436" s="14">
        <f t="shared" si="32"/>
        <v>56</v>
      </c>
      <c r="B436" s="58"/>
      <c r="C436" s="53"/>
      <c r="D436" s="20"/>
      <c r="E436" s="129" t="s">
        <v>14</v>
      </c>
      <c r="F436" s="37"/>
      <c r="G436" s="37"/>
      <c r="H436" s="38">
        <v>28</v>
      </c>
      <c r="I436" s="37"/>
      <c r="J436" s="37">
        <f t="shared" si="29"/>
        <v>28</v>
      </c>
      <c r="K436" s="112"/>
      <c r="L436" s="36"/>
      <c r="M436" s="37"/>
      <c r="N436" s="37"/>
      <c r="O436" s="44"/>
      <c r="P436" s="44"/>
      <c r="Q436" s="47">
        <f t="shared" si="33"/>
        <v>0</v>
      </c>
      <c r="R436" s="33"/>
      <c r="S436" s="26">
        <f t="shared" si="31"/>
        <v>28</v>
      </c>
    </row>
    <row r="437" spans="1:19" ht="12.75">
      <c r="A437" s="14">
        <f t="shared" si="32"/>
        <v>57</v>
      </c>
      <c r="B437" s="58"/>
      <c r="C437" s="53"/>
      <c r="D437" s="20"/>
      <c r="E437" s="129" t="s">
        <v>40</v>
      </c>
      <c r="F437" s="37"/>
      <c r="G437" s="37"/>
      <c r="H437" s="38">
        <v>130</v>
      </c>
      <c r="I437" s="37"/>
      <c r="J437" s="37">
        <f t="shared" si="29"/>
        <v>130</v>
      </c>
      <c r="K437" s="112"/>
      <c r="L437" s="36"/>
      <c r="M437" s="37"/>
      <c r="N437" s="37"/>
      <c r="O437" s="44"/>
      <c r="P437" s="44"/>
      <c r="Q437" s="47">
        <f t="shared" si="33"/>
        <v>0</v>
      </c>
      <c r="R437" s="33"/>
      <c r="S437" s="26">
        <f t="shared" si="31"/>
        <v>130</v>
      </c>
    </row>
    <row r="438" spans="1:19" ht="12.75">
      <c r="A438" s="14">
        <f t="shared" si="32"/>
        <v>58</v>
      </c>
      <c r="B438" s="58"/>
      <c r="C438" s="53"/>
      <c r="D438" s="20"/>
      <c r="E438" s="129" t="s">
        <v>21</v>
      </c>
      <c r="F438" s="37"/>
      <c r="G438" s="37"/>
      <c r="H438" s="38"/>
      <c r="I438" s="37"/>
      <c r="J438" s="37">
        <f t="shared" si="29"/>
        <v>0</v>
      </c>
      <c r="K438" s="112"/>
      <c r="L438" s="36"/>
      <c r="M438" s="37"/>
      <c r="N438" s="37"/>
      <c r="O438" s="44"/>
      <c r="P438" s="44">
        <v>330</v>
      </c>
      <c r="Q438" s="45">
        <f t="shared" si="33"/>
        <v>330</v>
      </c>
      <c r="R438" s="33"/>
      <c r="S438" s="26">
        <f t="shared" si="31"/>
        <v>330</v>
      </c>
    </row>
    <row r="439" spans="1:19" ht="12.75">
      <c r="A439" s="14">
        <f t="shared" si="32"/>
        <v>59</v>
      </c>
      <c r="B439" s="58"/>
      <c r="C439" s="53"/>
      <c r="D439" s="20"/>
      <c r="E439" s="129" t="s">
        <v>16</v>
      </c>
      <c r="F439" s="37"/>
      <c r="G439" s="37"/>
      <c r="H439" s="38"/>
      <c r="I439" s="37"/>
      <c r="J439" s="44">
        <f t="shared" si="29"/>
        <v>0</v>
      </c>
      <c r="K439" s="113"/>
      <c r="L439" s="36"/>
      <c r="M439" s="37"/>
      <c r="N439" s="37"/>
      <c r="O439" s="44"/>
      <c r="P439" s="44">
        <v>60</v>
      </c>
      <c r="Q439" s="45">
        <f t="shared" si="33"/>
        <v>60</v>
      </c>
      <c r="R439" s="33"/>
      <c r="S439" s="26">
        <f t="shared" si="31"/>
        <v>60</v>
      </c>
    </row>
    <row r="440" spans="1:19" ht="12.75">
      <c r="A440" s="14">
        <f t="shared" si="32"/>
        <v>60</v>
      </c>
      <c r="B440" s="58"/>
      <c r="C440" s="53"/>
      <c r="D440" s="20" t="s">
        <v>41</v>
      </c>
      <c r="E440" s="127" t="s">
        <v>42</v>
      </c>
      <c r="F440" s="22">
        <v>1930</v>
      </c>
      <c r="G440" s="22">
        <v>675</v>
      </c>
      <c r="H440" s="23">
        <f>SUM(H441:H443)</f>
        <v>1142</v>
      </c>
      <c r="I440" s="22"/>
      <c r="J440" s="22">
        <f t="shared" si="29"/>
        <v>3747</v>
      </c>
      <c r="K440" s="128"/>
      <c r="L440" s="21"/>
      <c r="M440" s="22"/>
      <c r="N440" s="22"/>
      <c r="O440" s="46"/>
      <c r="P440" s="46">
        <f>SUM(P442:P445)</f>
        <v>330</v>
      </c>
      <c r="Q440" s="47">
        <f t="shared" si="33"/>
        <v>330</v>
      </c>
      <c r="R440" s="43"/>
      <c r="S440" s="26">
        <f t="shared" si="31"/>
        <v>4077</v>
      </c>
    </row>
    <row r="441" spans="1:19" ht="12.75">
      <c r="A441" s="14">
        <f t="shared" si="32"/>
        <v>61</v>
      </c>
      <c r="B441" s="58"/>
      <c r="C441" s="53"/>
      <c r="D441" s="20"/>
      <c r="E441" s="129" t="s">
        <v>13</v>
      </c>
      <c r="F441" s="22"/>
      <c r="G441" s="22"/>
      <c r="H441" s="23">
        <f>1142-40-786</f>
        <v>316</v>
      </c>
      <c r="I441" s="22"/>
      <c r="J441" s="37">
        <f t="shared" si="29"/>
        <v>316</v>
      </c>
      <c r="K441" s="128"/>
      <c r="L441" s="21"/>
      <c r="M441" s="22"/>
      <c r="N441" s="22"/>
      <c r="O441" s="46"/>
      <c r="P441" s="46"/>
      <c r="Q441" s="47">
        <f t="shared" si="33"/>
        <v>0</v>
      </c>
      <c r="R441" s="43"/>
      <c r="S441" s="26">
        <f t="shared" si="31"/>
        <v>316</v>
      </c>
    </row>
    <row r="442" spans="1:19" ht="12.75">
      <c r="A442" s="14">
        <f t="shared" si="32"/>
        <v>62</v>
      </c>
      <c r="B442" s="58"/>
      <c r="C442" s="53"/>
      <c r="D442" s="20"/>
      <c r="E442" s="141" t="s">
        <v>14</v>
      </c>
      <c r="F442" s="37"/>
      <c r="G442" s="37"/>
      <c r="H442" s="38">
        <v>40</v>
      </c>
      <c r="I442" s="37"/>
      <c r="J442" s="37">
        <f t="shared" si="29"/>
        <v>40</v>
      </c>
      <c r="K442" s="112"/>
      <c r="L442" s="36"/>
      <c r="M442" s="37"/>
      <c r="N442" s="37"/>
      <c r="O442" s="44"/>
      <c r="P442" s="44"/>
      <c r="Q442" s="47">
        <f t="shared" si="33"/>
        <v>0</v>
      </c>
      <c r="R442" s="33"/>
      <c r="S442" s="26">
        <f t="shared" si="31"/>
        <v>40</v>
      </c>
    </row>
    <row r="443" spans="1:19" ht="12.75">
      <c r="A443" s="14">
        <f t="shared" si="32"/>
        <v>63</v>
      </c>
      <c r="B443" s="58"/>
      <c r="C443" s="53"/>
      <c r="D443" s="20"/>
      <c r="E443" s="141" t="s">
        <v>15</v>
      </c>
      <c r="F443" s="37"/>
      <c r="G443" s="37"/>
      <c r="H443" s="38">
        <f>764+22</f>
        <v>786</v>
      </c>
      <c r="I443" s="37"/>
      <c r="J443" s="37">
        <f t="shared" si="29"/>
        <v>786</v>
      </c>
      <c r="K443" s="112"/>
      <c r="L443" s="36"/>
      <c r="M443" s="37"/>
      <c r="N443" s="37"/>
      <c r="O443" s="44"/>
      <c r="P443" s="44"/>
      <c r="Q443" s="47">
        <f t="shared" si="33"/>
        <v>0</v>
      </c>
      <c r="R443" s="33"/>
      <c r="S443" s="26">
        <f t="shared" si="31"/>
        <v>786</v>
      </c>
    </row>
    <row r="444" spans="1:19" ht="12.75">
      <c r="A444" s="14">
        <f t="shared" si="32"/>
        <v>64</v>
      </c>
      <c r="B444" s="58"/>
      <c r="C444" s="53"/>
      <c r="D444" s="20"/>
      <c r="E444" s="129" t="s">
        <v>21</v>
      </c>
      <c r="F444" s="37"/>
      <c r="G444" s="37"/>
      <c r="H444" s="38"/>
      <c r="I444" s="37"/>
      <c r="J444" s="37">
        <f t="shared" si="29"/>
        <v>0</v>
      </c>
      <c r="K444" s="112"/>
      <c r="L444" s="36"/>
      <c r="M444" s="37"/>
      <c r="N444" s="37"/>
      <c r="O444" s="44"/>
      <c r="P444" s="44">
        <v>230</v>
      </c>
      <c r="Q444" s="47">
        <f t="shared" si="33"/>
        <v>230</v>
      </c>
      <c r="R444" s="33"/>
      <c r="S444" s="26">
        <f t="shared" si="31"/>
        <v>230</v>
      </c>
    </row>
    <row r="445" spans="1:19" ht="12.75">
      <c r="A445" s="14">
        <f t="shared" si="32"/>
        <v>65</v>
      </c>
      <c r="B445" s="58"/>
      <c r="C445" s="53"/>
      <c r="D445" s="20"/>
      <c r="E445" s="129" t="s">
        <v>16</v>
      </c>
      <c r="F445" s="37"/>
      <c r="G445" s="37"/>
      <c r="H445" s="38"/>
      <c r="I445" s="37"/>
      <c r="J445" s="37">
        <f t="shared" si="29"/>
        <v>0</v>
      </c>
      <c r="K445" s="112"/>
      <c r="L445" s="36"/>
      <c r="M445" s="37"/>
      <c r="N445" s="37"/>
      <c r="O445" s="44"/>
      <c r="P445" s="44">
        <v>100</v>
      </c>
      <c r="Q445" s="47">
        <f t="shared" si="33"/>
        <v>100</v>
      </c>
      <c r="R445" s="33"/>
      <c r="S445" s="26">
        <f t="shared" si="31"/>
        <v>100</v>
      </c>
    </row>
    <row r="446" spans="1:19" ht="12.75">
      <c r="A446" s="14">
        <f t="shared" si="32"/>
        <v>66</v>
      </c>
      <c r="B446" s="58"/>
      <c r="C446" s="53"/>
      <c r="D446" s="20" t="s">
        <v>43</v>
      </c>
      <c r="E446" s="127" t="s">
        <v>44</v>
      </c>
      <c r="F446" s="22">
        <v>1700</v>
      </c>
      <c r="G446" s="22">
        <v>600</v>
      </c>
      <c r="H446" s="23">
        <f>SUM(H447:H449)</f>
        <v>774</v>
      </c>
      <c r="I446" s="22"/>
      <c r="J446" s="22">
        <f t="shared" si="29"/>
        <v>3074</v>
      </c>
      <c r="K446" s="128"/>
      <c r="L446" s="21"/>
      <c r="M446" s="22"/>
      <c r="N446" s="22"/>
      <c r="O446" s="46"/>
      <c r="P446" s="46">
        <f>SUM(P449:P450)</f>
        <v>60</v>
      </c>
      <c r="Q446" s="47">
        <f t="shared" si="33"/>
        <v>60</v>
      </c>
      <c r="R446" s="43"/>
      <c r="S446" s="26">
        <f t="shared" si="31"/>
        <v>3134</v>
      </c>
    </row>
    <row r="447" spans="1:19" ht="12.75">
      <c r="A447" s="14">
        <f t="shared" si="32"/>
        <v>67</v>
      </c>
      <c r="B447" s="58"/>
      <c r="C447" s="53"/>
      <c r="D447" s="20"/>
      <c r="E447" s="129" t="s">
        <v>13</v>
      </c>
      <c r="F447" s="22"/>
      <c r="G447" s="22"/>
      <c r="H447" s="38">
        <f>774-37-72</f>
        <v>665</v>
      </c>
      <c r="I447" s="22"/>
      <c r="J447" s="37">
        <f t="shared" si="29"/>
        <v>665</v>
      </c>
      <c r="K447" s="128"/>
      <c r="L447" s="21"/>
      <c r="M447" s="22"/>
      <c r="N447" s="22"/>
      <c r="O447" s="46"/>
      <c r="P447" s="46"/>
      <c r="Q447" s="47">
        <f t="shared" si="33"/>
        <v>0</v>
      </c>
      <c r="R447" s="43"/>
      <c r="S447" s="26">
        <f t="shared" si="31"/>
        <v>665</v>
      </c>
    </row>
    <row r="448" spans="1:19" ht="12.75">
      <c r="A448" s="14">
        <f t="shared" si="32"/>
        <v>68</v>
      </c>
      <c r="B448" s="58"/>
      <c r="C448" s="53"/>
      <c r="D448" s="20"/>
      <c r="E448" s="129" t="s">
        <v>15</v>
      </c>
      <c r="F448" s="22"/>
      <c r="G448" s="22"/>
      <c r="H448" s="38">
        <v>72</v>
      </c>
      <c r="I448" s="22"/>
      <c r="J448" s="37">
        <f t="shared" si="29"/>
        <v>72</v>
      </c>
      <c r="K448" s="128"/>
      <c r="L448" s="21"/>
      <c r="M448" s="22"/>
      <c r="N448" s="22"/>
      <c r="O448" s="46"/>
      <c r="P448" s="46"/>
      <c r="Q448" s="47">
        <f t="shared" si="33"/>
        <v>0</v>
      </c>
      <c r="R448" s="43"/>
      <c r="S448" s="26">
        <f t="shared" si="31"/>
        <v>72</v>
      </c>
    </row>
    <row r="449" spans="1:19" ht="12.75">
      <c r="A449" s="14">
        <f t="shared" si="32"/>
        <v>69</v>
      </c>
      <c r="B449" s="58"/>
      <c r="C449" s="53"/>
      <c r="D449" s="20"/>
      <c r="E449" s="129" t="s">
        <v>14</v>
      </c>
      <c r="F449" s="37"/>
      <c r="G449" s="37"/>
      <c r="H449" s="38">
        <v>37</v>
      </c>
      <c r="I449" s="37"/>
      <c r="J449" s="44">
        <f t="shared" si="29"/>
        <v>37</v>
      </c>
      <c r="K449" s="113"/>
      <c r="L449" s="36"/>
      <c r="M449" s="37"/>
      <c r="N449" s="37"/>
      <c r="O449" s="44"/>
      <c r="P449" s="44"/>
      <c r="Q449" s="47">
        <f t="shared" si="33"/>
        <v>0</v>
      </c>
      <c r="R449" s="33"/>
      <c r="S449" s="26">
        <f t="shared" si="31"/>
        <v>37</v>
      </c>
    </row>
    <row r="450" spans="1:19" ht="13.5" thickBot="1">
      <c r="A450" s="14">
        <f t="shared" si="32"/>
        <v>70</v>
      </c>
      <c r="B450" s="58"/>
      <c r="C450" s="53"/>
      <c r="D450" s="20"/>
      <c r="E450" s="129" t="s">
        <v>16</v>
      </c>
      <c r="F450" s="37"/>
      <c r="G450" s="37"/>
      <c r="H450" s="38"/>
      <c r="I450" s="37"/>
      <c r="J450" s="44">
        <f t="shared" si="29"/>
        <v>0</v>
      </c>
      <c r="K450" s="113"/>
      <c r="L450" s="36"/>
      <c r="M450" s="37"/>
      <c r="N450" s="37"/>
      <c r="O450" s="44"/>
      <c r="P450" s="44">
        <v>60</v>
      </c>
      <c r="Q450" s="47">
        <f t="shared" si="33"/>
        <v>60</v>
      </c>
      <c r="R450" s="33"/>
      <c r="S450" s="30">
        <f t="shared" si="31"/>
        <v>60</v>
      </c>
    </row>
    <row r="451" spans="1:19" ht="12.75">
      <c r="A451" s="130"/>
      <c r="B451" s="58"/>
      <c r="C451" s="53"/>
      <c r="D451" s="20"/>
      <c r="E451" s="129"/>
      <c r="F451" s="37"/>
      <c r="G451" s="37"/>
      <c r="H451" s="38"/>
      <c r="I451" s="37"/>
      <c r="J451" s="44"/>
      <c r="K451" s="113"/>
      <c r="L451" s="39"/>
      <c r="M451" s="37"/>
      <c r="N451" s="37"/>
      <c r="O451" s="44"/>
      <c r="P451" s="44"/>
      <c r="Q451" s="117"/>
      <c r="R451" s="33"/>
      <c r="S451" s="31"/>
    </row>
    <row r="452" spans="1:19" ht="12.75">
      <c r="A452" s="130"/>
      <c r="B452" s="58"/>
      <c r="C452" s="53"/>
      <c r="D452" s="20"/>
      <c r="E452" s="129"/>
      <c r="F452" s="37"/>
      <c r="G452" s="37"/>
      <c r="H452" s="38"/>
      <c r="I452" s="37"/>
      <c r="J452" s="44"/>
      <c r="K452" s="113"/>
      <c r="L452" s="39"/>
      <c r="M452" s="37"/>
      <c r="N452" s="37"/>
      <c r="O452" s="44"/>
      <c r="P452" s="44"/>
      <c r="Q452" s="117"/>
      <c r="R452" s="33"/>
      <c r="S452" s="31"/>
    </row>
    <row r="453" spans="1:19" ht="12.75">
      <c r="A453" s="130"/>
      <c r="B453" s="58"/>
      <c r="C453" s="53"/>
      <c r="D453" s="20"/>
      <c r="E453" s="129"/>
      <c r="F453" s="37"/>
      <c r="G453" s="37"/>
      <c r="H453" s="38"/>
      <c r="I453" s="37"/>
      <c r="J453" s="44"/>
      <c r="K453" s="113"/>
      <c r="L453" s="39"/>
      <c r="M453" s="37"/>
      <c r="N453" s="37"/>
      <c r="O453" s="44"/>
      <c r="P453" s="44"/>
      <c r="Q453" s="117"/>
      <c r="R453" s="33"/>
      <c r="S453" s="31"/>
    </row>
    <row r="454" spans="1:19" ht="12.75">
      <c r="A454" s="130"/>
      <c r="B454" s="58"/>
      <c r="C454" s="53"/>
      <c r="D454" s="20"/>
      <c r="E454" s="129"/>
      <c r="F454" s="37"/>
      <c r="G454" s="37"/>
      <c r="H454" s="38"/>
      <c r="I454" s="37"/>
      <c r="J454" s="44"/>
      <c r="K454" s="113"/>
      <c r="L454" s="39"/>
      <c r="M454" s="37"/>
      <c r="N454" s="37"/>
      <c r="O454" s="44"/>
      <c r="P454" s="44"/>
      <c r="Q454" s="117"/>
      <c r="R454" s="33"/>
      <c r="S454" s="31"/>
    </row>
    <row r="455" spans="1:19" ht="18.75">
      <c r="A455" s="130"/>
      <c r="B455" s="131" t="s">
        <v>0</v>
      </c>
      <c r="C455" s="53"/>
      <c r="D455" s="20"/>
      <c r="E455" s="129"/>
      <c r="F455" s="37"/>
      <c r="G455" s="37"/>
      <c r="H455" s="38"/>
      <c r="I455" s="37"/>
      <c r="J455" s="44"/>
      <c r="K455" s="113"/>
      <c r="L455" s="39"/>
      <c r="M455" s="37"/>
      <c r="N455" s="37"/>
      <c r="O455" s="44"/>
      <c r="P455" s="44"/>
      <c r="Q455" s="113"/>
      <c r="R455" s="33"/>
      <c r="S455" s="34"/>
    </row>
    <row r="456" spans="1:19" ht="13.5" thickBot="1">
      <c r="A456" s="130"/>
      <c r="B456" s="58"/>
      <c r="C456" s="53"/>
      <c r="D456" s="20"/>
      <c r="E456" s="129"/>
      <c r="F456" s="37"/>
      <c r="G456" s="37"/>
      <c r="H456" s="38"/>
      <c r="I456" s="37"/>
      <c r="J456" s="44"/>
      <c r="K456" s="113"/>
      <c r="L456" s="39"/>
      <c r="M456" s="37"/>
      <c r="N456" s="37"/>
      <c r="O456" s="44"/>
      <c r="P456" s="44"/>
      <c r="Q456" s="113"/>
      <c r="R456" s="33"/>
      <c r="S456" s="34"/>
    </row>
    <row r="457" spans="1:19" ht="12.75">
      <c r="A457" s="464" t="s">
        <v>1</v>
      </c>
      <c r="B457" s="465"/>
      <c r="C457" s="465"/>
      <c r="D457" s="465"/>
      <c r="E457" s="465"/>
      <c r="F457" s="465"/>
      <c r="G457" s="465"/>
      <c r="H457" s="465"/>
      <c r="I457" s="465"/>
      <c r="J457" s="465"/>
      <c r="K457" s="466"/>
      <c r="L457" s="114"/>
      <c r="M457" s="115"/>
      <c r="N457" s="115"/>
      <c r="O457" s="115"/>
      <c r="P457" s="115"/>
      <c r="Q457" s="116"/>
      <c r="R457" s="9"/>
      <c r="S457" s="467" t="s">
        <v>1</v>
      </c>
    </row>
    <row r="458" spans="1:19" ht="18.75">
      <c r="A458" s="132"/>
      <c r="B458" s="133"/>
      <c r="C458" s="134"/>
      <c r="D458" s="135"/>
      <c r="E458" s="136"/>
      <c r="F458" s="470" t="s">
        <v>2</v>
      </c>
      <c r="G458" s="470"/>
      <c r="H458" s="470"/>
      <c r="I458" s="470"/>
      <c r="J458" s="470"/>
      <c r="K458" s="137"/>
      <c r="L458" s="471" t="s">
        <v>3</v>
      </c>
      <c r="M458" s="470"/>
      <c r="N458" s="470"/>
      <c r="O458" s="470"/>
      <c r="P458" s="470"/>
      <c r="Q458" s="472"/>
      <c r="R458" s="10"/>
      <c r="S458" s="468"/>
    </row>
    <row r="459" spans="1:19" ht="12.75">
      <c r="A459" s="132"/>
      <c r="B459" s="138" t="s">
        <v>4</v>
      </c>
      <c r="C459" s="135" t="s">
        <v>5</v>
      </c>
      <c r="D459" s="473" t="s">
        <v>6</v>
      </c>
      <c r="E459" s="474"/>
      <c r="F459" s="474"/>
      <c r="G459" s="474"/>
      <c r="H459" s="474"/>
      <c r="I459" s="474"/>
      <c r="J459" s="474"/>
      <c r="K459" s="139"/>
      <c r="L459" s="475"/>
      <c r="M459" s="476"/>
      <c r="N459" s="476"/>
      <c r="O459" s="476"/>
      <c r="P459" s="476"/>
      <c r="Q459" s="477"/>
      <c r="R459" s="11"/>
      <c r="S459" s="468"/>
    </row>
    <row r="460" spans="1:19" ht="12.75">
      <c r="A460" s="132"/>
      <c r="B460" s="138" t="s">
        <v>7</v>
      </c>
      <c r="C460" s="135" t="s">
        <v>8</v>
      </c>
      <c r="D460" s="135"/>
      <c r="E460" s="136" t="s">
        <v>9</v>
      </c>
      <c r="F460" s="428">
        <v>610</v>
      </c>
      <c r="G460" s="428">
        <v>620</v>
      </c>
      <c r="H460" s="428">
        <v>630</v>
      </c>
      <c r="I460" s="428">
        <v>640</v>
      </c>
      <c r="J460" s="428" t="s">
        <v>10</v>
      </c>
      <c r="K460" s="140"/>
      <c r="L460" s="478">
        <v>711</v>
      </c>
      <c r="M460" s="428">
        <v>713</v>
      </c>
      <c r="N460" s="428">
        <v>714</v>
      </c>
      <c r="O460" s="428">
        <v>716</v>
      </c>
      <c r="P460" s="428">
        <v>717</v>
      </c>
      <c r="Q460" s="479" t="s">
        <v>10</v>
      </c>
      <c r="R460" s="12"/>
      <c r="S460" s="468"/>
    </row>
    <row r="461" spans="1:19" ht="13.5" thickBot="1">
      <c r="A461" s="132"/>
      <c r="B461" s="138"/>
      <c r="C461" s="135"/>
      <c r="D461" s="135"/>
      <c r="E461" s="136"/>
      <c r="F461" s="428"/>
      <c r="G461" s="428"/>
      <c r="H461" s="428"/>
      <c r="I461" s="428"/>
      <c r="J461" s="428"/>
      <c r="K461" s="140"/>
      <c r="L461" s="478"/>
      <c r="M461" s="428"/>
      <c r="N461" s="428"/>
      <c r="O461" s="428"/>
      <c r="P461" s="428"/>
      <c r="Q461" s="479"/>
      <c r="R461" s="12"/>
      <c r="S461" s="469"/>
    </row>
    <row r="462" spans="1:19" ht="13.5" thickTop="1">
      <c r="A462" s="14">
        <f>A450+1</f>
        <v>71</v>
      </c>
      <c r="B462" s="58"/>
      <c r="C462" s="53"/>
      <c r="D462" s="20" t="s">
        <v>45</v>
      </c>
      <c r="E462" s="127" t="s">
        <v>46</v>
      </c>
      <c r="F462" s="22">
        <v>860</v>
      </c>
      <c r="G462" s="22">
        <v>301</v>
      </c>
      <c r="H462" s="23">
        <f>SUM(H463:H466)</f>
        <v>329</v>
      </c>
      <c r="I462" s="22"/>
      <c r="J462" s="22">
        <f aca="true" t="shared" si="34" ref="J462:J484">SUM(F462:I462)</f>
        <v>1490</v>
      </c>
      <c r="K462" s="128"/>
      <c r="L462" s="21"/>
      <c r="M462" s="22"/>
      <c r="N462" s="22"/>
      <c r="O462" s="46"/>
      <c r="P462" s="46">
        <f>SUM(P465:P466)</f>
        <v>35</v>
      </c>
      <c r="Q462" s="47">
        <f aca="true" t="shared" si="35" ref="Q462:Q484">SUM(L462:P462)</f>
        <v>35</v>
      </c>
      <c r="R462" s="43"/>
      <c r="S462" s="35">
        <f aca="true" t="shared" si="36" ref="S462:S484">J462+Q462</f>
        <v>1525</v>
      </c>
    </row>
    <row r="463" spans="1:19" ht="12.75">
      <c r="A463" s="14">
        <f aca="true" t="shared" si="37" ref="A463:A484">A462+1</f>
        <v>72</v>
      </c>
      <c r="B463" s="58"/>
      <c r="C463" s="53"/>
      <c r="D463" s="20"/>
      <c r="E463" s="129" t="s">
        <v>13</v>
      </c>
      <c r="F463" s="22"/>
      <c r="G463" s="22"/>
      <c r="H463" s="38">
        <f>329-19-56</f>
        <v>254</v>
      </c>
      <c r="I463" s="22"/>
      <c r="J463" s="37">
        <f t="shared" si="34"/>
        <v>254</v>
      </c>
      <c r="K463" s="128"/>
      <c r="L463" s="21"/>
      <c r="M463" s="22"/>
      <c r="N463" s="22"/>
      <c r="O463" s="46"/>
      <c r="P463" s="46"/>
      <c r="Q463" s="47">
        <f t="shared" si="35"/>
        <v>0</v>
      </c>
      <c r="R463" s="43"/>
      <c r="S463" s="26">
        <f t="shared" si="36"/>
        <v>254</v>
      </c>
    </row>
    <row r="464" spans="1:19" ht="12.75">
      <c r="A464" s="14">
        <f t="shared" si="37"/>
        <v>73</v>
      </c>
      <c r="B464" s="58"/>
      <c r="C464" s="53"/>
      <c r="D464" s="20"/>
      <c r="E464" s="129" t="s">
        <v>15</v>
      </c>
      <c r="F464" s="22"/>
      <c r="G464" s="22"/>
      <c r="H464" s="38">
        <v>56</v>
      </c>
      <c r="I464" s="22"/>
      <c r="J464" s="37">
        <f t="shared" si="34"/>
        <v>56</v>
      </c>
      <c r="K464" s="128"/>
      <c r="L464" s="21"/>
      <c r="M464" s="22"/>
      <c r="N464" s="22"/>
      <c r="O464" s="46"/>
      <c r="P464" s="46"/>
      <c r="Q464" s="47">
        <f t="shared" si="35"/>
        <v>0</v>
      </c>
      <c r="R464" s="43"/>
      <c r="S464" s="26">
        <f t="shared" si="36"/>
        <v>56</v>
      </c>
    </row>
    <row r="465" spans="1:19" ht="12.75">
      <c r="A465" s="14">
        <f t="shared" si="37"/>
        <v>74</v>
      </c>
      <c r="B465" s="58"/>
      <c r="C465" s="53"/>
      <c r="D465" s="20"/>
      <c r="E465" s="129" t="s">
        <v>14</v>
      </c>
      <c r="F465" s="37"/>
      <c r="G465" s="37"/>
      <c r="H465" s="38">
        <v>19</v>
      </c>
      <c r="I465" s="37"/>
      <c r="J465" s="37">
        <f t="shared" si="34"/>
        <v>19</v>
      </c>
      <c r="K465" s="112"/>
      <c r="L465" s="36"/>
      <c r="M465" s="37"/>
      <c r="N465" s="37"/>
      <c r="O465" s="44"/>
      <c r="P465" s="44"/>
      <c r="Q465" s="47">
        <f t="shared" si="35"/>
        <v>0</v>
      </c>
      <c r="R465" s="33"/>
      <c r="S465" s="26">
        <f t="shared" si="36"/>
        <v>19</v>
      </c>
    </row>
    <row r="466" spans="1:19" ht="12.75">
      <c r="A466" s="14">
        <f t="shared" si="37"/>
        <v>75</v>
      </c>
      <c r="B466" s="58"/>
      <c r="C466" s="53"/>
      <c r="D466" s="20"/>
      <c r="E466" s="129" t="s">
        <v>16</v>
      </c>
      <c r="F466" s="37"/>
      <c r="G466" s="37"/>
      <c r="H466" s="38"/>
      <c r="I466" s="37"/>
      <c r="J466" s="37">
        <f t="shared" si="34"/>
        <v>0</v>
      </c>
      <c r="K466" s="112"/>
      <c r="L466" s="36"/>
      <c r="M466" s="37"/>
      <c r="N466" s="37"/>
      <c r="O466" s="44"/>
      <c r="P466" s="44">
        <v>35</v>
      </c>
      <c r="Q466" s="47">
        <f t="shared" si="35"/>
        <v>35</v>
      </c>
      <c r="R466" s="33"/>
      <c r="S466" s="26">
        <f t="shared" si="36"/>
        <v>35</v>
      </c>
    </row>
    <row r="467" spans="1:19" ht="12.75">
      <c r="A467" s="14">
        <f t="shared" si="37"/>
        <v>76</v>
      </c>
      <c r="B467" s="58"/>
      <c r="C467" s="53"/>
      <c r="D467" s="20" t="s">
        <v>47</v>
      </c>
      <c r="E467" s="127" t="s">
        <v>48</v>
      </c>
      <c r="F467" s="22">
        <v>1030</v>
      </c>
      <c r="G467" s="22">
        <v>360</v>
      </c>
      <c r="H467" s="23">
        <f>SUM(H468:H470)</f>
        <v>481</v>
      </c>
      <c r="I467" s="22"/>
      <c r="J467" s="22">
        <f t="shared" si="34"/>
        <v>1871</v>
      </c>
      <c r="K467" s="128"/>
      <c r="L467" s="21"/>
      <c r="M467" s="22"/>
      <c r="N467" s="22"/>
      <c r="O467" s="46"/>
      <c r="P467" s="46">
        <f>SUM(P470:P472)</f>
        <v>150</v>
      </c>
      <c r="Q467" s="47">
        <f t="shared" si="35"/>
        <v>150</v>
      </c>
      <c r="R467" s="43"/>
      <c r="S467" s="26">
        <f t="shared" si="36"/>
        <v>2021</v>
      </c>
    </row>
    <row r="468" spans="1:19" ht="12.75">
      <c r="A468" s="14">
        <f t="shared" si="37"/>
        <v>77</v>
      </c>
      <c r="B468" s="58"/>
      <c r="C468" s="53"/>
      <c r="D468" s="20"/>
      <c r="E468" s="129" t="s">
        <v>13</v>
      </c>
      <c r="F468" s="22"/>
      <c r="G468" s="22"/>
      <c r="H468" s="38">
        <f>481-21-72</f>
        <v>388</v>
      </c>
      <c r="I468" s="22"/>
      <c r="J468" s="37">
        <f t="shared" si="34"/>
        <v>388</v>
      </c>
      <c r="K468" s="128"/>
      <c r="L468" s="21"/>
      <c r="M468" s="22"/>
      <c r="N468" s="22"/>
      <c r="O468" s="46"/>
      <c r="P468" s="46"/>
      <c r="Q468" s="47">
        <f t="shared" si="35"/>
        <v>0</v>
      </c>
      <c r="R468" s="43"/>
      <c r="S468" s="26">
        <f t="shared" si="36"/>
        <v>388</v>
      </c>
    </row>
    <row r="469" spans="1:19" ht="12.75">
      <c r="A469" s="14">
        <f t="shared" si="37"/>
        <v>78</v>
      </c>
      <c r="B469" s="58"/>
      <c r="C469" s="53"/>
      <c r="D469" s="20"/>
      <c r="E469" s="129" t="s">
        <v>15</v>
      </c>
      <c r="F469" s="22"/>
      <c r="G469" s="22"/>
      <c r="H469" s="38">
        <v>72</v>
      </c>
      <c r="I469" s="22"/>
      <c r="J469" s="37">
        <f t="shared" si="34"/>
        <v>72</v>
      </c>
      <c r="K469" s="128"/>
      <c r="L469" s="21"/>
      <c r="M469" s="22"/>
      <c r="N469" s="22"/>
      <c r="O469" s="46"/>
      <c r="P469" s="46"/>
      <c r="Q469" s="47">
        <f t="shared" si="35"/>
        <v>0</v>
      </c>
      <c r="R469" s="43"/>
      <c r="S469" s="26">
        <f t="shared" si="36"/>
        <v>72</v>
      </c>
    </row>
    <row r="470" spans="1:19" ht="12.75">
      <c r="A470" s="14">
        <f t="shared" si="37"/>
        <v>79</v>
      </c>
      <c r="B470" s="58"/>
      <c r="C470" s="53"/>
      <c r="D470" s="20"/>
      <c r="E470" s="129" t="s">
        <v>14</v>
      </c>
      <c r="F470" s="37"/>
      <c r="G470" s="37"/>
      <c r="H470" s="38">
        <v>21</v>
      </c>
      <c r="I470" s="37"/>
      <c r="J470" s="37">
        <f t="shared" si="34"/>
        <v>21</v>
      </c>
      <c r="K470" s="112"/>
      <c r="L470" s="36"/>
      <c r="M470" s="37"/>
      <c r="N470" s="37"/>
      <c r="O470" s="44"/>
      <c r="P470" s="44"/>
      <c r="Q470" s="47">
        <f t="shared" si="35"/>
        <v>0</v>
      </c>
      <c r="R470" s="33"/>
      <c r="S470" s="26">
        <f t="shared" si="36"/>
        <v>21</v>
      </c>
    </row>
    <row r="471" spans="1:19" ht="12.75">
      <c r="A471" s="14">
        <f t="shared" si="37"/>
        <v>80</v>
      </c>
      <c r="B471" s="58"/>
      <c r="C471" s="53"/>
      <c r="D471" s="20"/>
      <c r="E471" s="129" t="s">
        <v>21</v>
      </c>
      <c r="F471" s="37"/>
      <c r="G471" s="37"/>
      <c r="H471" s="38"/>
      <c r="I471" s="37"/>
      <c r="J471" s="37">
        <f t="shared" si="34"/>
        <v>0</v>
      </c>
      <c r="K471" s="112"/>
      <c r="L471" s="36"/>
      <c r="M471" s="37"/>
      <c r="N471" s="37"/>
      <c r="O471" s="44"/>
      <c r="P471" s="44">
        <v>100</v>
      </c>
      <c r="Q471" s="47">
        <f t="shared" si="35"/>
        <v>100</v>
      </c>
      <c r="R471" s="33"/>
      <c r="S471" s="26">
        <f t="shared" si="36"/>
        <v>100</v>
      </c>
    </row>
    <row r="472" spans="1:19" ht="12.75">
      <c r="A472" s="14">
        <f t="shared" si="37"/>
        <v>81</v>
      </c>
      <c r="B472" s="58"/>
      <c r="C472" s="53"/>
      <c r="D472" s="20"/>
      <c r="E472" s="129" t="s">
        <v>16</v>
      </c>
      <c r="F472" s="37"/>
      <c r="G472" s="37"/>
      <c r="H472" s="38"/>
      <c r="I472" s="37"/>
      <c r="J472" s="44">
        <f t="shared" si="34"/>
        <v>0</v>
      </c>
      <c r="K472" s="113"/>
      <c r="L472" s="36"/>
      <c r="M472" s="37"/>
      <c r="N472" s="37"/>
      <c r="O472" s="44"/>
      <c r="P472" s="44">
        <v>50</v>
      </c>
      <c r="Q472" s="47">
        <f t="shared" si="35"/>
        <v>50</v>
      </c>
      <c r="R472" s="33"/>
      <c r="S472" s="26">
        <f t="shared" si="36"/>
        <v>50</v>
      </c>
    </row>
    <row r="473" spans="1:19" ht="12.75">
      <c r="A473" s="14">
        <f t="shared" si="37"/>
        <v>82</v>
      </c>
      <c r="B473" s="58"/>
      <c r="C473" s="53"/>
      <c r="D473" s="20" t="s">
        <v>49</v>
      </c>
      <c r="E473" s="127" t="s">
        <v>50</v>
      </c>
      <c r="F473" s="50">
        <v>1070</v>
      </c>
      <c r="G473" s="50">
        <v>375</v>
      </c>
      <c r="H473" s="77">
        <f>SUM(H474:H475)</f>
        <v>432</v>
      </c>
      <c r="I473" s="50"/>
      <c r="J473" s="50">
        <f t="shared" si="34"/>
        <v>1877</v>
      </c>
      <c r="K473" s="142"/>
      <c r="L473" s="49"/>
      <c r="M473" s="50"/>
      <c r="N473" s="50"/>
      <c r="O473" s="50"/>
      <c r="P473" s="50">
        <f>SUM(P475:P476)</f>
        <v>35</v>
      </c>
      <c r="Q473" s="47">
        <f t="shared" si="35"/>
        <v>35</v>
      </c>
      <c r="R473" s="48"/>
      <c r="S473" s="26">
        <f t="shared" si="36"/>
        <v>1912</v>
      </c>
    </row>
    <row r="474" spans="1:19" ht="12.75">
      <c r="A474" s="14">
        <f t="shared" si="37"/>
        <v>83</v>
      </c>
      <c r="B474" s="58"/>
      <c r="C474" s="53"/>
      <c r="D474" s="20"/>
      <c r="E474" s="129" t="s">
        <v>13</v>
      </c>
      <c r="F474" s="50"/>
      <c r="G474" s="50"/>
      <c r="H474" s="77">
        <f>432-22</f>
        <v>410</v>
      </c>
      <c r="I474" s="50"/>
      <c r="J474" s="37">
        <f t="shared" si="34"/>
        <v>410</v>
      </c>
      <c r="K474" s="142"/>
      <c r="L474" s="49"/>
      <c r="M474" s="50"/>
      <c r="N474" s="50"/>
      <c r="O474" s="50"/>
      <c r="P474" s="50"/>
      <c r="Q474" s="47">
        <f t="shared" si="35"/>
        <v>0</v>
      </c>
      <c r="R474" s="48"/>
      <c r="S474" s="26">
        <f t="shared" si="36"/>
        <v>410</v>
      </c>
    </row>
    <row r="475" spans="1:19" ht="12.75">
      <c r="A475" s="14">
        <f t="shared" si="37"/>
        <v>84</v>
      </c>
      <c r="B475" s="58"/>
      <c r="C475" s="53"/>
      <c r="D475" s="20"/>
      <c r="E475" s="129" t="s">
        <v>14</v>
      </c>
      <c r="F475" s="37"/>
      <c r="G475" s="37"/>
      <c r="H475" s="38">
        <v>22</v>
      </c>
      <c r="I475" s="37"/>
      <c r="J475" s="37">
        <f t="shared" si="34"/>
        <v>22</v>
      </c>
      <c r="K475" s="112"/>
      <c r="L475" s="36"/>
      <c r="M475" s="37"/>
      <c r="N475" s="37"/>
      <c r="O475" s="37"/>
      <c r="P475" s="37"/>
      <c r="Q475" s="47">
        <f t="shared" si="35"/>
        <v>0</v>
      </c>
      <c r="R475" s="28"/>
      <c r="S475" s="26">
        <f t="shared" si="36"/>
        <v>22</v>
      </c>
    </row>
    <row r="476" spans="1:19" ht="12.75">
      <c r="A476" s="14">
        <f t="shared" si="37"/>
        <v>85</v>
      </c>
      <c r="B476" s="58"/>
      <c r="C476" s="53"/>
      <c r="D476" s="20"/>
      <c r="E476" s="129" t="s">
        <v>16</v>
      </c>
      <c r="F476" s="37"/>
      <c r="G476" s="37"/>
      <c r="H476" s="38"/>
      <c r="I476" s="37"/>
      <c r="J476" s="37">
        <f t="shared" si="34"/>
        <v>0</v>
      </c>
      <c r="K476" s="112"/>
      <c r="L476" s="36"/>
      <c r="M476" s="37"/>
      <c r="N476" s="37"/>
      <c r="O476" s="37"/>
      <c r="P476" s="37">
        <v>35</v>
      </c>
      <c r="Q476" s="27">
        <f t="shared" si="35"/>
        <v>35</v>
      </c>
      <c r="R476" s="28"/>
      <c r="S476" s="41">
        <f t="shared" si="36"/>
        <v>35</v>
      </c>
    </row>
    <row r="477" spans="1:19" ht="12.75">
      <c r="A477" s="14">
        <f t="shared" si="37"/>
        <v>86</v>
      </c>
      <c r="B477" s="58"/>
      <c r="C477" s="53"/>
      <c r="D477" s="20" t="s">
        <v>51</v>
      </c>
      <c r="E477" s="127" t="s">
        <v>52</v>
      </c>
      <c r="F477" s="50">
        <v>1890</v>
      </c>
      <c r="G477" s="50">
        <v>660</v>
      </c>
      <c r="H477" s="77">
        <f>730+H479</f>
        <v>777</v>
      </c>
      <c r="I477" s="50"/>
      <c r="J477" s="50">
        <f t="shared" si="34"/>
        <v>3327</v>
      </c>
      <c r="K477" s="142"/>
      <c r="L477" s="49"/>
      <c r="M477" s="50">
        <f>SUM(M478:M481)</f>
        <v>30</v>
      </c>
      <c r="N477" s="50"/>
      <c r="O477" s="50"/>
      <c r="P477" s="50">
        <f>SUM(P479:P481)</f>
        <v>60</v>
      </c>
      <c r="Q477" s="60">
        <f t="shared" si="35"/>
        <v>90</v>
      </c>
      <c r="R477" s="48"/>
      <c r="S477" s="42">
        <f t="shared" si="36"/>
        <v>3417</v>
      </c>
    </row>
    <row r="478" spans="1:19" ht="12.75">
      <c r="A478" s="14">
        <f t="shared" si="37"/>
        <v>87</v>
      </c>
      <c r="B478" s="58"/>
      <c r="C478" s="53"/>
      <c r="D478" s="20"/>
      <c r="E478" s="129" t="s">
        <v>13</v>
      </c>
      <c r="F478" s="50"/>
      <c r="G478" s="50"/>
      <c r="H478" s="77">
        <f>777-47</f>
        <v>730</v>
      </c>
      <c r="I478" s="50"/>
      <c r="J478" s="37">
        <f t="shared" si="34"/>
        <v>730</v>
      </c>
      <c r="K478" s="142"/>
      <c r="L478" s="49"/>
      <c r="M478" s="50"/>
      <c r="N478" s="50"/>
      <c r="O478" s="50"/>
      <c r="P478" s="50"/>
      <c r="Q478" s="60">
        <f t="shared" si="35"/>
        <v>0</v>
      </c>
      <c r="R478" s="48"/>
      <c r="S478" s="26">
        <f t="shared" si="36"/>
        <v>730</v>
      </c>
    </row>
    <row r="479" spans="1:19" ht="12.75">
      <c r="A479" s="14">
        <f t="shared" si="37"/>
        <v>88</v>
      </c>
      <c r="B479" s="58"/>
      <c r="C479" s="53"/>
      <c r="D479" s="20"/>
      <c r="E479" s="129" t="s">
        <v>14</v>
      </c>
      <c r="F479" s="37"/>
      <c r="G479" s="37"/>
      <c r="H479" s="38">
        <v>47</v>
      </c>
      <c r="I479" s="37"/>
      <c r="J479" s="37">
        <f t="shared" si="34"/>
        <v>47</v>
      </c>
      <c r="K479" s="112"/>
      <c r="L479" s="36"/>
      <c r="M479" s="37"/>
      <c r="N479" s="37"/>
      <c r="O479" s="37"/>
      <c r="P479" s="37"/>
      <c r="Q479" s="27">
        <f t="shared" si="35"/>
        <v>0</v>
      </c>
      <c r="R479" s="28"/>
      <c r="S479" s="26">
        <f t="shared" si="36"/>
        <v>47</v>
      </c>
    </row>
    <row r="480" spans="1:19" ht="12.75">
      <c r="A480" s="14">
        <f t="shared" si="37"/>
        <v>89</v>
      </c>
      <c r="B480" s="58"/>
      <c r="C480" s="53"/>
      <c r="D480" s="20"/>
      <c r="E480" s="129" t="s">
        <v>16</v>
      </c>
      <c r="F480" s="37"/>
      <c r="G480" s="37"/>
      <c r="H480" s="38"/>
      <c r="I480" s="37"/>
      <c r="J480" s="37">
        <f t="shared" si="34"/>
        <v>0</v>
      </c>
      <c r="K480" s="112"/>
      <c r="L480" s="36"/>
      <c r="M480" s="37"/>
      <c r="N480" s="37"/>
      <c r="O480" s="37"/>
      <c r="P480" s="37">
        <v>60</v>
      </c>
      <c r="Q480" s="60">
        <f t="shared" si="35"/>
        <v>60</v>
      </c>
      <c r="R480" s="28"/>
      <c r="S480" s="26">
        <f t="shared" si="36"/>
        <v>60</v>
      </c>
    </row>
    <row r="481" spans="1:19" ht="12.75">
      <c r="A481" s="14">
        <f t="shared" si="37"/>
        <v>90</v>
      </c>
      <c r="B481" s="58"/>
      <c r="C481" s="53"/>
      <c r="D481" s="20"/>
      <c r="E481" s="129" t="s">
        <v>22</v>
      </c>
      <c r="F481" s="37"/>
      <c r="G481" s="37"/>
      <c r="H481" s="38"/>
      <c r="I481" s="37"/>
      <c r="J481" s="37">
        <f t="shared" si="34"/>
        <v>0</v>
      </c>
      <c r="K481" s="112"/>
      <c r="L481" s="36"/>
      <c r="M481" s="37">
        <v>30</v>
      </c>
      <c r="N481" s="37"/>
      <c r="O481" s="37"/>
      <c r="P481" s="40"/>
      <c r="Q481" s="27">
        <f t="shared" si="35"/>
        <v>30</v>
      </c>
      <c r="R481" s="28"/>
      <c r="S481" s="26">
        <f t="shared" si="36"/>
        <v>30</v>
      </c>
    </row>
    <row r="482" spans="1:19" ht="12.75">
      <c r="A482" s="14">
        <f t="shared" si="37"/>
        <v>91</v>
      </c>
      <c r="B482" s="58"/>
      <c r="C482" s="76"/>
      <c r="D482" s="59" t="s">
        <v>53</v>
      </c>
      <c r="E482" s="125"/>
      <c r="F482" s="16"/>
      <c r="G482" s="16"/>
      <c r="H482" s="16"/>
      <c r="I482" s="16">
        <f>SUM(I483:I484)</f>
        <v>3062</v>
      </c>
      <c r="J482" s="16">
        <f t="shared" si="34"/>
        <v>3062</v>
      </c>
      <c r="K482" s="126"/>
      <c r="L482" s="51"/>
      <c r="M482" s="16"/>
      <c r="N482" s="16"/>
      <c r="O482" s="16"/>
      <c r="P482" s="16"/>
      <c r="Q482" s="17">
        <f t="shared" si="35"/>
        <v>0</v>
      </c>
      <c r="R482" s="18"/>
      <c r="S482" s="52">
        <f t="shared" si="36"/>
        <v>3062</v>
      </c>
    </row>
    <row r="483" spans="1:19" ht="12.75">
      <c r="A483" s="14">
        <f t="shared" si="37"/>
        <v>92</v>
      </c>
      <c r="B483" s="143"/>
      <c r="C483" s="53" t="s">
        <v>11</v>
      </c>
      <c r="D483" s="20" t="s">
        <v>12</v>
      </c>
      <c r="E483" s="129" t="s">
        <v>54</v>
      </c>
      <c r="F483" s="55"/>
      <c r="G483" s="55"/>
      <c r="H483" s="55"/>
      <c r="I483" s="55">
        <v>1155</v>
      </c>
      <c r="J483" s="37">
        <f t="shared" si="34"/>
        <v>1155</v>
      </c>
      <c r="K483" s="126"/>
      <c r="L483" s="54"/>
      <c r="M483" s="55"/>
      <c r="N483" s="55"/>
      <c r="O483" s="55"/>
      <c r="P483" s="55"/>
      <c r="Q483" s="27">
        <f t="shared" si="35"/>
        <v>0</v>
      </c>
      <c r="R483" s="18"/>
      <c r="S483" s="26">
        <f t="shared" si="36"/>
        <v>1155</v>
      </c>
    </row>
    <row r="484" spans="1:19" ht="12.75">
      <c r="A484" s="14">
        <f t="shared" si="37"/>
        <v>93</v>
      </c>
      <c r="B484" s="143"/>
      <c r="C484" s="53" t="s">
        <v>11</v>
      </c>
      <c r="D484" s="20" t="s">
        <v>17</v>
      </c>
      <c r="E484" s="129" t="s">
        <v>55</v>
      </c>
      <c r="F484" s="55"/>
      <c r="G484" s="55"/>
      <c r="H484" s="55"/>
      <c r="I484" s="55">
        <v>1907</v>
      </c>
      <c r="J484" s="37">
        <f t="shared" si="34"/>
        <v>1907</v>
      </c>
      <c r="K484" s="126"/>
      <c r="L484" s="54"/>
      <c r="M484" s="55"/>
      <c r="N484" s="55"/>
      <c r="O484" s="55"/>
      <c r="P484" s="55"/>
      <c r="Q484" s="27">
        <f t="shared" si="35"/>
        <v>0</v>
      </c>
      <c r="R484" s="18"/>
      <c r="S484" s="26">
        <f t="shared" si="36"/>
        <v>1907</v>
      </c>
    </row>
    <row r="485" spans="1:19" ht="12.75">
      <c r="A485" s="14"/>
      <c r="B485" s="143"/>
      <c r="C485" s="53"/>
      <c r="D485" s="20"/>
      <c r="E485" s="129" t="s">
        <v>229</v>
      </c>
      <c r="F485" s="55"/>
      <c r="G485" s="55"/>
      <c r="H485" s="38">
        <v>110</v>
      </c>
      <c r="I485" s="55"/>
      <c r="J485" s="37">
        <v>110</v>
      </c>
      <c r="K485" s="126"/>
      <c r="L485" s="54"/>
      <c r="M485" s="55"/>
      <c r="N485" s="55"/>
      <c r="O485" s="55"/>
      <c r="P485" s="55"/>
      <c r="Q485" s="27"/>
      <c r="R485" s="18"/>
      <c r="S485" s="26">
        <v>110</v>
      </c>
    </row>
    <row r="486" spans="1:19" ht="12.75">
      <c r="A486" s="14"/>
      <c r="B486" s="143"/>
      <c r="C486" s="53"/>
      <c r="D486" s="20"/>
      <c r="E486" s="129" t="s">
        <v>230</v>
      </c>
      <c r="F486" s="55"/>
      <c r="G486" s="55"/>
      <c r="H486" s="55"/>
      <c r="I486" s="55">
        <v>5</v>
      </c>
      <c r="J486" s="37">
        <v>5</v>
      </c>
      <c r="K486" s="126"/>
      <c r="L486" s="54"/>
      <c r="M486" s="55"/>
      <c r="N486" s="55"/>
      <c r="O486" s="55"/>
      <c r="P486" s="55"/>
      <c r="Q486" s="27"/>
      <c r="R486" s="18"/>
      <c r="S486" s="26">
        <v>5</v>
      </c>
    </row>
    <row r="487" spans="1:19" ht="12.75">
      <c r="A487" s="14"/>
      <c r="B487" s="143"/>
      <c r="C487" s="53"/>
      <c r="D487" s="20"/>
      <c r="E487" s="129"/>
      <c r="F487" s="55"/>
      <c r="G487" s="55"/>
      <c r="H487" s="55"/>
      <c r="I487" s="55"/>
      <c r="J487" s="37"/>
      <c r="K487" s="126"/>
      <c r="L487" s="54"/>
      <c r="M487" s="55"/>
      <c r="N487" s="55"/>
      <c r="O487" s="55"/>
      <c r="P487" s="55"/>
      <c r="Q487" s="27"/>
      <c r="R487" s="18"/>
      <c r="S487" s="26"/>
    </row>
    <row r="488" spans="1:19" ht="12.75">
      <c r="A488" s="14"/>
      <c r="B488" s="143"/>
      <c r="C488" s="53"/>
      <c r="D488" s="20"/>
      <c r="E488" s="129"/>
      <c r="F488" s="55"/>
      <c r="G488" s="55"/>
      <c r="H488" s="55"/>
      <c r="I488" s="55"/>
      <c r="J488" s="37"/>
      <c r="K488" s="126"/>
      <c r="L488" s="54"/>
      <c r="M488" s="55"/>
      <c r="N488" s="55"/>
      <c r="O488" s="55"/>
      <c r="P488" s="55"/>
      <c r="Q488" s="27"/>
      <c r="R488" s="18"/>
      <c r="S488" s="26"/>
    </row>
    <row r="489" spans="1:19" ht="12.75">
      <c r="A489" s="14"/>
      <c r="B489" s="143"/>
      <c r="C489" s="53"/>
      <c r="D489" s="20"/>
      <c r="E489" s="129"/>
      <c r="F489" s="55"/>
      <c r="G489" s="55"/>
      <c r="H489" s="55"/>
      <c r="I489" s="55"/>
      <c r="J489" s="37"/>
      <c r="K489" s="126"/>
      <c r="L489" s="54"/>
      <c r="M489" s="55"/>
      <c r="N489" s="55"/>
      <c r="O489" s="55"/>
      <c r="P489" s="55"/>
      <c r="Q489" s="27"/>
      <c r="R489" s="18"/>
      <c r="S489" s="26"/>
    </row>
  </sheetData>
  <mergeCells count="185">
    <mergeCell ref="S124:S128"/>
    <mergeCell ref="F125:J125"/>
    <mergeCell ref="L125:Q125"/>
    <mergeCell ref="D126:J126"/>
    <mergeCell ref="L126:Q126"/>
    <mergeCell ref="F127:F128"/>
    <mergeCell ref="G127:G128"/>
    <mergeCell ref="H127:H128"/>
    <mergeCell ref="I127:I128"/>
    <mergeCell ref="J127:J128"/>
    <mergeCell ref="S300:S304"/>
    <mergeCell ref="A300:K300"/>
    <mergeCell ref="L302:Q302"/>
    <mergeCell ref="D302:J302"/>
    <mergeCell ref="L301:Q301"/>
    <mergeCell ref="F301:J301"/>
    <mergeCell ref="H460:H461"/>
    <mergeCell ref="I460:I461"/>
    <mergeCell ref="P127:P128"/>
    <mergeCell ref="Q127:Q128"/>
    <mergeCell ref="P235:P236"/>
    <mergeCell ref="Q235:Q236"/>
    <mergeCell ref="L127:L128"/>
    <mergeCell ref="M127:M128"/>
    <mergeCell ref="N127:N128"/>
    <mergeCell ref="O127:O128"/>
    <mergeCell ref="M460:M461"/>
    <mergeCell ref="N460:N461"/>
    <mergeCell ref="O460:O461"/>
    <mergeCell ref="P460:P461"/>
    <mergeCell ref="P415:P416"/>
    <mergeCell ref="Q415:Q416"/>
    <mergeCell ref="A457:K457"/>
    <mergeCell ref="L415:L416"/>
    <mergeCell ref="M415:M416"/>
    <mergeCell ref="N415:N416"/>
    <mergeCell ref="O415:O416"/>
    <mergeCell ref="S457:S461"/>
    <mergeCell ref="F458:J458"/>
    <mergeCell ref="L458:Q458"/>
    <mergeCell ref="D459:J459"/>
    <mergeCell ref="L459:Q459"/>
    <mergeCell ref="F460:F461"/>
    <mergeCell ref="G460:G461"/>
    <mergeCell ref="J460:J461"/>
    <mergeCell ref="L460:L461"/>
    <mergeCell ref="Q460:Q461"/>
    <mergeCell ref="S412:S416"/>
    <mergeCell ref="F413:J413"/>
    <mergeCell ref="L413:Q413"/>
    <mergeCell ref="D414:J414"/>
    <mergeCell ref="L414:Q414"/>
    <mergeCell ref="F415:F416"/>
    <mergeCell ref="G415:G416"/>
    <mergeCell ref="H415:H416"/>
    <mergeCell ref="I415:I416"/>
    <mergeCell ref="J415:J416"/>
    <mergeCell ref="P368:P369"/>
    <mergeCell ref="Q368:Q369"/>
    <mergeCell ref="A412:K412"/>
    <mergeCell ref="J368:J369"/>
    <mergeCell ref="L368:L369"/>
    <mergeCell ref="M368:M369"/>
    <mergeCell ref="N368:N369"/>
    <mergeCell ref="S365:S369"/>
    <mergeCell ref="F366:J366"/>
    <mergeCell ref="L366:Q366"/>
    <mergeCell ref="D367:J367"/>
    <mergeCell ref="L367:Q367"/>
    <mergeCell ref="F368:F369"/>
    <mergeCell ref="G368:G369"/>
    <mergeCell ref="H368:H369"/>
    <mergeCell ref="I368:I369"/>
    <mergeCell ref="O368:O369"/>
    <mergeCell ref="H190:H191"/>
    <mergeCell ref="I190:I191"/>
    <mergeCell ref="A365:K365"/>
    <mergeCell ref="H303:H304"/>
    <mergeCell ref="G303:G304"/>
    <mergeCell ref="F303:F304"/>
    <mergeCell ref="A232:K232"/>
    <mergeCell ref="J190:J191"/>
    <mergeCell ref="S232:S236"/>
    <mergeCell ref="F233:J233"/>
    <mergeCell ref="L233:Q233"/>
    <mergeCell ref="D234:J234"/>
    <mergeCell ref="L234:Q234"/>
    <mergeCell ref="F235:F236"/>
    <mergeCell ref="G235:G236"/>
    <mergeCell ref="H235:H236"/>
    <mergeCell ref="I235:I236"/>
    <mergeCell ref="J235:J236"/>
    <mergeCell ref="A187:K187"/>
    <mergeCell ref="L235:L236"/>
    <mergeCell ref="O190:O191"/>
    <mergeCell ref="S187:S191"/>
    <mergeCell ref="F188:J188"/>
    <mergeCell ref="L188:Q188"/>
    <mergeCell ref="D189:J189"/>
    <mergeCell ref="L189:Q189"/>
    <mergeCell ref="F190:F191"/>
    <mergeCell ref="G190:G191"/>
    <mergeCell ref="L190:L191"/>
    <mergeCell ref="Q190:Q191"/>
    <mergeCell ref="M235:M236"/>
    <mergeCell ref="N235:N236"/>
    <mergeCell ref="O235:O236"/>
    <mergeCell ref="P190:P191"/>
    <mergeCell ref="M190:M191"/>
    <mergeCell ref="N190:N191"/>
    <mergeCell ref="S2:S6"/>
    <mergeCell ref="O5:O6"/>
    <mergeCell ref="P5:P6"/>
    <mergeCell ref="Q5:Q6"/>
    <mergeCell ref="N5:N6"/>
    <mergeCell ref="S51:S55"/>
    <mergeCell ref="O54:O55"/>
    <mergeCell ref="F3:J3"/>
    <mergeCell ref="L3:Q3"/>
    <mergeCell ref="D4:J4"/>
    <mergeCell ref="L4:Q4"/>
    <mergeCell ref="A51:K51"/>
    <mergeCell ref="J5:J6"/>
    <mergeCell ref="L5:L6"/>
    <mergeCell ref="M5:M6"/>
    <mergeCell ref="F5:F6"/>
    <mergeCell ref="G5:G6"/>
    <mergeCell ref="H5:H6"/>
    <mergeCell ref="I5:I6"/>
    <mergeCell ref="F52:J52"/>
    <mergeCell ref="L52:Q52"/>
    <mergeCell ref="D53:J53"/>
    <mergeCell ref="L53:Q53"/>
    <mergeCell ref="F54:F55"/>
    <mergeCell ref="G54:G55"/>
    <mergeCell ref="H54:H55"/>
    <mergeCell ref="I54:I55"/>
    <mergeCell ref="J54:J55"/>
    <mergeCell ref="L54:L55"/>
    <mergeCell ref="M54:M55"/>
    <mergeCell ref="N54:N55"/>
    <mergeCell ref="P54:P55"/>
    <mergeCell ref="Q54:Q55"/>
    <mergeCell ref="A96:K96"/>
    <mergeCell ref="S96:S100"/>
    <mergeCell ref="F97:J97"/>
    <mergeCell ref="L97:Q97"/>
    <mergeCell ref="D98:J98"/>
    <mergeCell ref="L98:Q98"/>
    <mergeCell ref="F99:F100"/>
    <mergeCell ref="G99:G100"/>
    <mergeCell ref="N99:N100"/>
    <mergeCell ref="O99:O100"/>
    <mergeCell ref="P99:P100"/>
    <mergeCell ref="H99:H100"/>
    <mergeCell ref="I99:I100"/>
    <mergeCell ref="J99:J100"/>
    <mergeCell ref="L99:L100"/>
    <mergeCell ref="Q99:Q100"/>
    <mergeCell ref="I303:I304"/>
    <mergeCell ref="J303:J304"/>
    <mergeCell ref="L303:L304"/>
    <mergeCell ref="Q303:Q304"/>
    <mergeCell ref="M303:M304"/>
    <mergeCell ref="N303:N304"/>
    <mergeCell ref="O303:O304"/>
    <mergeCell ref="P303:P304"/>
    <mergeCell ref="M99:M100"/>
    <mergeCell ref="S139:S143"/>
    <mergeCell ref="F140:J140"/>
    <mergeCell ref="L140:Q140"/>
    <mergeCell ref="D141:J141"/>
    <mergeCell ref="F142:F143"/>
    <mergeCell ref="G142:G143"/>
    <mergeCell ref="H142:H143"/>
    <mergeCell ref="I142:I143"/>
    <mergeCell ref="J142:J143"/>
    <mergeCell ref="L142:L143"/>
    <mergeCell ref="Q142:Q143"/>
    <mergeCell ref="E139:O139"/>
    <mergeCell ref="M142:M143"/>
    <mergeCell ref="N142:N143"/>
    <mergeCell ref="O142:O143"/>
    <mergeCell ref="P142:P143"/>
    <mergeCell ref="L141:Q141"/>
  </mergeCells>
  <printOptions/>
  <pageMargins left="0.75" right="0.75" top="0.17" bottom="0.47" header="0.18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.421875" style="0" customWidth="1"/>
    <col min="3" max="3" width="1.28515625" style="0" customWidth="1"/>
    <col min="4" max="4" width="55.421875" style="0" customWidth="1"/>
    <col min="5" max="5" width="20.7109375" style="0" customWidth="1"/>
    <col min="6" max="6" width="20.421875" style="0" customWidth="1"/>
    <col min="7" max="7" width="19.8515625" style="0" customWidth="1"/>
  </cols>
  <sheetData>
    <row r="1" spans="1:7" ht="23.25" thickBot="1">
      <c r="A1" s="260"/>
      <c r="B1" s="259"/>
      <c r="C1" s="259"/>
      <c r="D1" s="397" t="s">
        <v>262</v>
      </c>
      <c r="E1" s="259" t="s">
        <v>128</v>
      </c>
      <c r="F1" s="259" t="s">
        <v>128</v>
      </c>
      <c r="G1" s="417" t="s">
        <v>363</v>
      </c>
    </row>
    <row r="2" ht="12.75">
      <c r="A2" s="2"/>
    </row>
    <row r="3" ht="12.75">
      <c r="A3" s="2"/>
    </row>
    <row r="4" spans="1:4" ht="13.5" thickBot="1">
      <c r="A4" s="2"/>
      <c r="D4" s="2" t="s">
        <v>128</v>
      </c>
    </row>
    <row r="5" spans="1:4" ht="21" thickBot="1">
      <c r="A5" s="2"/>
      <c r="D5" s="317" t="s">
        <v>263</v>
      </c>
    </row>
    <row r="6" spans="1:4" ht="12.75">
      <c r="A6" s="2"/>
      <c r="D6" t="s">
        <v>128</v>
      </c>
    </row>
    <row r="7" spans="1:4" ht="13.5" thickBot="1">
      <c r="A7" s="2"/>
      <c r="D7" t="s">
        <v>352</v>
      </c>
    </row>
    <row r="8" spans="1:7" ht="20.25">
      <c r="A8" s="502" t="s">
        <v>249</v>
      </c>
      <c r="B8" s="503"/>
      <c r="C8" s="504"/>
      <c r="D8" s="504" t="s">
        <v>331</v>
      </c>
      <c r="E8" s="287" t="s">
        <v>265</v>
      </c>
      <c r="F8" s="287" t="s">
        <v>266</v>
      </c>
      <c r="G8" s="287" t="s">
        <v>267</v>
      </c>
    </row>
    <row r="9" spans="1:7" ht="20.25">
      <c r="A9" s="505"/>
      <c r="B9" s="499"/>
      <c r="C9" s="506"/>
      <c r="D9" s="506"/>
      <c r="E9" s="288"/>
      <c r="F9" s="288"/>
      <c r="G9" s="288"/>
    </row>
    <row r="10" spans="1:7" ht="20.25">
      <c r="A10" s="505"/>
      <c r="B10" s="499"/>
      <c r="C10" s="506"/>
      <c r="D10" s="506"/>
      <c r="E10" s="288" t="s">
        <v>318</v>
      </c>
      <c r="F10" s="288" t="s">
        <v>318</v>
      </c>
      <c r="G10" s="288" t="s">
        <v>318</v>
      </c>
    </row>
    <row r="11" spans="1:7" ht="21" thickBot="1">
      <c r="A11" s="505"/>
      <c r="B11" s="499"/>
      <c r="C11" s="506"/>
      <c r="D11" s="507"/>
      <c r="E11" s="289"/>
      <c r="F11" s="289"/>
      <c r="G11" s="289"/>
    </row>
    <row r="12" spans="1:7" ht="20.25">
      <c r="A12" s="305"/>
      <c r="B12" s="306">
        <v>1</v>
      </c>
      <c r="C12" s="307"/>
      <c r="D12" s="290" t="s">
        <v>251</v>
      </c>
      <c r="E12" s="319">
        <v>23323</v>
      </c>
      <c r="F12" s="319" t="s">
        <v>128</v>
      </c>
      <c r="G12" s="321">
        <v>23323</v>
      </c>
    </row>
    <row r="13" spans="1:7" ht="20.25">
      <c r="A13" s="302"/>
      <c r="B13" s="303">
        <v>2</v>
      </c>
      <c r="C13" s="304"/>
      <c r="D13" s="286" t="s">
        <v>250</v>
      </c>
      <c r="E13" s="318">
        <v>2983</v>
      </c>
      <c r="F13" s="318" t="s">
        <v>128</v>
      </c>
      <c r="G13" s="322">
        <v>2983</v>
      </c>
    </row>
    <row r="14" spans="1:7" ht="20.25">
      <c r="A14" s="302"/>
      <c r="B14" s="303">
        <v>3</v>
      </c>
      <c r="C14" s="304"/>
      <c r="D14" s="286" t="s">
        <v>252</v>
      </c>
      <c r="E14" s="318">
        <v>15160</v>
      </c>
      <c r="F14" s="318" t="s">
        <v>128</v>
      </c>
      <c r="G14" s="322">
        <v>15160</v>
      </c>
    </row>
    <row r="15" spans="1:7" ht="20.25">
      <c r="A15" s="302"/>
      <c r="B15" s="303">
        <v>4</v>
      </c>
      <c r="C15" s="304"/>
      <c r="D15" s="286" t="s">
        <v>253</v>
      </c>
      <c r="E15" s="318">
        <v>19725</v>
      </c>
      <c r="F15" s="318" t="s">
        <v>128</v>
      </c>
      <c r="G15" s="322">
        <v>19725</v>
      </c>
    </row>
    <row r="16" spans="1:7" ht="20.25">
      <c r="A16" s="302"/>
      <c r="B16" s="303">
        <v>5</v>
      </c>
      <c r="C16" s="304"/>
      <c r="D16" s="286" t="s">
        <v>254</v>
      </c>
      <c r="E16" s="318">
        <v>13444</v>
      </c>
      <c r="F16" s="318" t="s">
        <v>128</v>
      </c>
      <c r="G16" s="322">
        <v>13444</v>
      </c>
    </row>
    <row r="17" spans="1:7" ht="20.25">
      <c r="A17" s="302"/>
      <c r="B17" s="303">
        <v>6</v>
      </c>
      <c r="C17" s="304"/>
      <c r="D17" s="286" t="s">
        <v>255</v>
      </c>
      <c r="E17" s="318">
        <v>35180</v>
      </c>
      <c r="F17" s="318" t="s">
        <v>128</v>
      </c>
      <c r="G17" s="322">
        <v>35180</v>
      </c>
    </row>
    <row r="18" spans="1:7" ht="20.25">
      <c r="A18" s="302"/>
      <c r="B18" s="303">
        <v>7</v>
      </c>
      <c r="C18" s="304"/>
      <c r="D18" s="286" t="s">
        <v>256</v>
      </c>
      <c r="E18" s="318">
        <v>18298</v>
      </c>
      <c r="F18" s="318">
        <v>89469</v>
      </c>
      <c r="G18" s="322">
        <v>107767</v>
      </c>
    </row>
    <row r="19" spans="1:7" ht="20.25">
      <c r="A19" s="302"/>
      <c r="B19" s="303">
        <v>8</v>
      </c>
      <c r="C19" s="304"/>
      <c r="D19" s="286" t="s">
        <v>257</v>
      </c>
      <c r="E19" s="318">
        <v>420746</v>
      </c>
      <c r="F19" s="318">
        <v>353667</v>
      </c>
      <c r="G19" s="322">
        <v>774413</v>
      </c>
    </row>
    <row r="20" spans="1:7" ht="20.25">
      <c r="A20" s="302"/>
      <c r="B20" s="303">
        <v>9</v>
      </c>
      <c r="C20" s="304"/>
      <c r="D20" s="286" t="s">
        <v>258</v>
      </c>
      <c r="E20" s="318">
        <v>24365</v>
      </c>
      <c r="F20" s="318" t="s">
        <v>128</v>
      </c>
      <c r="G20" s="322">
        <v>24365</v>
      </c>
    </row>
    <row r="21" spans="1:7" ht="20.25">
      <c r="A21" s="302"/>
      <c r="B21" s="303">
        <v>10</v>
      </c>
      <c r="C21" s="304"/>
      <c r="D21" s="286" t="s">
        <v>259</v>
      </c>
      <c r="E21" s="318">
        <v>125142</v>
      </c>
      <c r="F21" s="318">
        <v>25613</v>
      </c>
      <c r="G21" s="322">
        <v>150755</v>
      </c>
    </row>
    <row r="22" spans="1:7" ht="20.25">
      <c r="A22" s="302"/>
      <c r="B22" s="303">
        <v>11</v>
      </c>
      <c r="C22" s="304"/>
      <c r="D22" s="286" t="s">
        <v>260</v>
      </c>
      <c r="E22" s="318">
        <v>27882</v>
      </c>
      <c r="F22" s="318" t="s">
        <v>128</v>
      </c>
      <c r="G22" s="322">
        <v>27882</v>
      </c>
    </row>
    <row r="23" spans="1:7" ht="21" thickBot="1">
      <c r="A23" s="294"/>
      <c r="B23" s="295">
        <v>12</v>
      </c>
      <c r="C23" s="301"/>
      <c r="D23" s="296" t="s">
        <v>261</v>
      </c>
      <c r="E23" s="320">
        <v>107673</v>
      </c>
      <c r="F23" s="320" t="s">
        <v>128</v>
      </c>
      <c r="G23" s="323">
        <v>107673</v>
      </c>
    </row>
    <row r="24" spans="1:7" ht="21" thickBot="1">
      <c r="A24" s="294"/>
      <c r="B24" s="404"/>
      <c r="C24" s="405"/>
      <c r="D24" s="298" t="s">
        <v>267</v>
      </c>
      <c r="E24" s="406">
        <v>833921</v>
      </c>
      <c r="F24" s="406">
        <v>468749</v>
      </c>
      <c r="G24" s="407">
        <v>1302670</v>
      </c>
    </row>
    <row r="25" ht="13.5" thickBot="1"/>
    <row r="26" spans="1:7" ht="23.25" thickBot="1">
      <c r="A26" s="260"/>
      <c r="B26" s="259"/>
      <c r="C26" s="259"/>
      <c r="D26" s="397" t="s">
        <v>262</v>
      </c>
      <c r="E26" s="259" t="s">
        <v>128</v>
      </c>
      <c r="F26" s="259" t="s">
        <v>128</v>
      </c>
      <c r="G26" s="417" t="s">
        <v>364</v>
      </c>
    </row>
    <row r="27" ht="13.5" thickBot="1">
      <c r="A27" s="2"/>
    </row>
    <row r="28" spans="1:11" ht="15.75">
      <c r="A28" s="508" t="s">
        <v>353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10"/>
    </row>
    <row r="29" spans="1:4" ht="13.5" thickBot="1">
      <c r="A29" s="2"/>
      <c r="D29" s="2" t="s">
        <v>128</v>
      </c>
    </row>
    <row r="30" spans="1:7" ht="21" thickBot="1">
      <c r="A30" s="2"/>
      <c r="D30" s="317" t="s">
        <v>263</v>
      </c>
      <c r="E30" s="396" t="s">
        <v>358</v>
      </c>
      <c r="F30" s="396" t="s">
        <v>358</v>
      </c>
      <c r="G30" s="396" t="s">
        <v>358</v>
      </c>
    </row>
    <row r="31" spans="1:4" ht="12.75">
      <c r="A31" s="2"/>
      <c r="D31" t="s">
        <v>128</v>
      </c>
    </row>
    <row r="32" spans="1:4" ht="13.5" thickBot="1">
      <c r="A32" s="2"/>
      <c r="D32" t="s">
        <v>352</v>
      </c>
    </row>
    <row r="33" spans="1:7" ht="20.25">
      <c r="A33" s="502" t="s">
        <v>249</v>
      </c>
      <c r="B33" s="503"/>
      <c r="C33" s="504"/>
      <c r="D33" s="504" t="s">
        <v>361</v>
      </c>
      <c r="E33" s="287" t="s">
        <v>265</v>
      </c>
      <c r="F33" s="287" t="s">
        <v>266</v>
      </c>
      <c r="G33" s="287" t="s">
        <v>267</v>
      </c>
    </row>
    <row r="34" spans="1:7" ht="20.25">
      <c r="A34" s="505"/>
      <c r="B34" s="499"/>
      <c r="C34" s="506"/>
      <c r="D34" s="506"/>
      <c r="E34" s="396"/>
      <c r="F34" s="288"/>
      <c r="G34" s="288"/>
    </row>
    <row r="35" spans="1:7" ht="20.25">
      <c r="A35" s="505"/>
      <c r="B35" s="499"/>
      <c r="C35" s="506"/>
      <c r="D35" s="506"/>
      <c r="E35" s="288" t="s">
        <v>318</v>
      </c>
      <c r="F35" s="288" t="s">
        <v>318</v>
      </c>
      <c r="G35" s="288" t="s">
        <v>318</v>
      </c>
    </row>
    <row r="36" spans="1:7" ht="21" thickBot="1">
      <c r="A36" s="505"/>
      <c r="B36" s="499"/>
      <c r="C36" s="506"/>
      <c r="D36" s="507"/>
      <c r="E36" s="289"/>
      <c r="F36" s="289"/>
      <c r="G36" s="289"/>
    </row>
    <row r="37" spans="1:7" ht="20.25">
      <c r="A37" s="305"/>
      <c r="B37" s="306">
        <v>1</v>
      </c>
      <c r="C37" s="307"/>
      <c r="D37" s="290" t="s">
        <v>251</v>
      </c>
      <c r="E37" s="319">
        <v>18298</v>
      </c>
      <c r="F37" s="319"/>
      <c r="G37" s="319">
        <v>18298</v>
      </c>
    </row>
    <row r="38" spans="1:7" ht="20.25">
      <c r="A38" s="302"/>
      <c r="B38" s="303">
        <v>2</v>
      </c>
      <c r="C38" s="304"/>
      <c r="D38" s="286" t="s">
        <v>250</v>
      </c>
      <c r="E38" s="318">
        <v>2819</v>
      </c>
      <c r="F38" s="318"/>
      <c r="G38" s="318">
        <v>2819</v>
      </c>
    </row>
    <row r="39" spans="1:7" ht="20.25">
      <c r="A39" s="302"/>
      <c r="B39" s="303">
        <v>3</v>
      </c>
      <c r="C39" s="304"/>
      <c r="D39" s="286" t="s">
        <v>252</v>
      </c>
      <c r="E39" s="318">
        <v>11599</v>
      </c>
      <c r="F39" s="318"/>
      <c r="G39" s="318">
        <v>11599</v>
      </c>
    </row>
    <row r="40" spans="1:7" ht="20.25">
      <c r="A40" s="302"/>
      <c r="B40" s="303">
        <v>4</v>
      </c>
      <c r="C40" s="304"/>
      <c r="D40" s="286" t="s">
        <v>253</v>
      </c>
      <c r="E40" s="318">
        <v>18464</v>
      </c>
      <c r="F40" s="318"/>
      <c r="G40" s="318">
        <v>18464</v>
      </c>
    </row>
    <row r="41" spans="1:7" ht="20.25">
      <c r="A41" s="302"/>
      <c r="B41" s="303">
        <v>5</v>
      </c>
      <c r="C41" s="304"/>
      <c r="D41" s="286" t="s">
        <v>254</v>
      </c>
      <c r="E41" s="318">
        <v>11000</v>
      </c>
      <c r="F41" s="318"/>
      <c r="G41" s="318">
        <v>11000</v>
      </c>
    </row>
    <row r="42" spans="1:7" ht="20.25">
      <c r="A42" s="302"/>
      <c r="B42" s="303">
        <v>6</v>
      </c>
      <c r="C42" s="304"/>
      <c r="D42" s="286" t="s">
        <v>255</v>
      </c>
      <c r="E42" s="318">
        <v>33293</v>
      </c>
      <c r="F42" s="318"/>
      <c r="G42" s="318">
        <v>33293</v>
      </c>
    </row>
    <row r="43" spans="1:7" ht="20.25">
      <c r="A43" s="302"/>
      <c r="B43" s="303">
        <v>7</v>
      </c>
      <c r="C43" s="304"/>
      <c r="D43" s="286" t="s">
        <v>256</v>
      </c>
      <c r="E43" s="318">
        <v>15776</v>
      </c>
      <c r="F43" s="318">
        <v>41365</v>
      </c>
      <c r="G43" s="322">
        <f>SUM(E43:F43)</f>
        <v>57141</v>
      </c>
    </row>
    <row r="44" spans="1:7" ht="20.25">
      <c r="A44" s="302"/>
      <c r="B44" s="303">
        <v>8</v>
      </c>
      <c r="C44" s="304"/>
      <c r="D44" s="286" t="s">
        <v>362</v>
      </c>
      <c r="E44" s="318">
        <v>437711</v>
      </c>
      <c r="F44" s="318">
        <v>353667</v>
      </c>
      <c r="G44" s="322">
        <f>SUM(E44:F44)</f>
        <v>791378</v>
      </c>
    </row>
    <row r="45" spans="1:7" ht="20.25">
      <c r="A45" s="302"/>
      <c r="B45" s="303">
        <v>9</v>
      </c>
      <c r="C45" s="304"/>
      <c r="D45" s="286" t="s">
        <v>258</v>
      </c>
      <c r="E45" s="318">
        <v>22066</v>
      </c>
      <c r="F45" s="318"/>
      <c r="G45" s="322">
        <v>22066</v>
      </c>
    </row>
    <row r="46" spans="1:7" ht="20.25">
      <c r="A46" s="302"/>
      <c r="B46" s="303">
        <v>10</v>
      </c>
      <c r="C46" s="304"/>
      <c r="D46" s="286" t="s">
        <v>259</v>
      </c>
      <c r="E46" s="318">
        <v>14182</v>
      </c>
      <c r="F46" s="318">
        <v>23975</v>
      </c>
      <c r="G46" s="322">
        <f>SUM(E46:F46)</f>
        <v>38157</v>
      </c>
    </row>
    <row r="47" spans="1:7" ht="20.25">
      <c r="A47" s="302"/>
      <c r="B47" s="303">
        <v>11</v>
      </c>
      <c r="C47" s="304"/>
      <c r="D47" s="286" t="s">
        <v>260</v>
      </c>
      <c r="E47" s="318">
        <v>25915</v>
      </c>
      <c r="F47" s="318"/>
      <c r="G47" s="318">
        <v>25915</v>
      </c>
    </row>
    <row r="48" spans="1:7" ht="21" thickBot="1">
      <c r="A48" s="294"/>
      <c r="B48" s="295">
        <v>12</v>
      </c>
      <c r="C48" s="301"/>
      <c r="D48" s="296" t="s">
        <v>261</v>
      </c>
      <c r="E48" s="320">
        <v>109425</v>
      </c>
      <c r="F48" s="320"/>
      <c r="G48" s="320">
        <v>109425</v>
      </c>
    </row>
    <row r="49" spans="1:7" ht="21" thickBot="1">
      <c r="A49" s="411"/>
      <c r="B49" s="404"/>
      <c r="C49" s="405"/>
      <c r="D49" s="298" t="s">
        <v>267</v>
      </c>
      <c r="E49" s="406">
        <f>SUM(E37:E48)</f>
        <v>720548</v>
      </c>
      <c r="F49" s="406">
        <f>SUM(F37:F48)</f>
        <v>419007</v>
      </c>
      <c r="G49" s="407">
        <f>SUM(E49:F49)</f>
        <v>1139555</v>
      </c>
    </row>
    <row r="58" spans="4:5" s="32" customFormat="1" ht="18">
      <c r="D58" s="403"/>
      <c r="E58" s="399"/>
    </row>
    <row r="59" s="32" customFormat="1" ht="12.75"/>
    <row r="60" s="32" customFormat="1" ht="12.75"/>
    <row r="61" s="32" customFormat="1" ht="12.75"/>
    <row r="62" s="32" customFormat="1" ht="15">
      <c r="D62" s="408"/>
    </row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pans="4:7" s="32" customFormat="1" ht="15.75">
      <c r="D68" s="399"/>
      <c r="E68" s="401"/>
      <c r="F68" s="401"/>
      <c r="G68" s="401"/>
    </row>
    <row r="69" spans="5:7" s="32" customFormat="1" ht="12.75">
      <c r="E69" s="409"/>
      <c r="F69" s="409"/>
      <c r="G69" s="409"/>
    </row>
    <row r="70" spans="5:7" s="32" customFormat="1" ht="12.75">
      <c r="E70" s="409"/>
      <c r="F70" s="409"/>
      <c r="G70" s="409"/>
    </row>
    <row r="71" spans="5:7" s="32" customFormat="1" ht="12.75">
      <c r="E71" s="409"/>
      <c r="F71" s="409"/>
      <c r="G71" s="409"/>
    </row>
    <row r="72" spans="4:7" s="32" customFormat="1" ht="12.75">
      <c r="D72" s="410"/>
      <c r="E72" s="409"/>
      <c r="F72" s="409"/>
      <c r="G72" s="409"/>
    </row>
    <row r="73" spans="4:7" s="32" customFormat="1" ht="12.75">
      <c r="D73" s="410"/>
      <c r="E73" s="409"/>
      <c r="F73" s="409"/>
      <c r="G73" s="409"/>
    </row>
    <row r="74" spans="5:7" s="32" customFormat="1" ht="12.75">
      <c r="E74" s="409"/>
      <c r="F74" s="409"/>
      <c r="G74" s="409"/>
    </row>
    <row r="75" s="32" customFormat="1" ht="12.75"/>
    <row r="76" spans="2:7" s="32" customFormat="1" ht="15.75">
      <c r="B76" s="398"/>
      <c r="C76" s="398"/>
      <c r="D76" s="399"/>
      <c r="E76" s="398"/>
      <c r="F76" s="398"/>
      <c r="G76" s="398"/>
    </row>
    <row r="77" spans="2:7" s="32" customFormat="1" ht="15">
      <c r="B77" s="398"/>
      <c r="C77" s="398"/>
      <c r="D77" s="398"/>
      <c r="E77" s="398"/>
      <c r="F77" s="398"/>
      <c r="G77" s="398"/>
    </row>
    <row r="78" spans="2:7" s="32" customFormat="1" ht="15">
      <c r="B78" s="398"/>
      <c r="C78" s="398"/>
      <c r="D78" s="400"/>
      <c r="E78" s="400"/>
      <c r="F78" s="400"/>
      <c r="G78" s="400"/>
    </row>
    <row r="79" spans="2:7" s="32" customFormat="1" ht="15">
      <c r="B79" s="398"/>
      <c r="C79" s="398"/>
      <c r="D79" s="400"/>
      <c r="E79" s="400"/>
      <c r="F79" s="400"/>
      <c r="G79" s="400"/>
    </row>
    <row r="80" spans="2:7" s="32" customFormat="1" ht="15">
      <c r="B80" s="398"/>
      <c r="C80" s="398"/>
      <c r="D80" s="398"/>
      <c r="E80" s="398"/>
      <c r="F80" s="398"/>
      <c r="G80" s="398"/>
    </row>
    <row r="81" spans="2:7" s="32" customFormat="1" ht="15">
      <c r="B81" s="398"/>
      <c r="C81" s="398"/>
      <c r="D81" s="398"/>
      <c r="E81" s="398"/>
      <c r="F81" s="398"/>
      <c r="G81" s="398"/>
    </row>
    <row r="82" spans="2:7" s="32" customFormat="1" ht="15.75">
      <c r="B82" s="398"/>
      <c r="C82" s="398"/>
      <c r="D82" s="399"/>
      <c r="E82" s="401"/>
      <c r="F82" s="401"/>
      <c r="G82" s="401"/>
    </row>
    <row r="83" spans="2:7" s="32" customFormat="1" ht="15">
      <c r="B83" s="398"/>
      <c r="C83" s="398"/>
      <c r="D83" s="398"/>
      <c r="E83" s="402"/>
      <c r="F83" s="402"/>
      <c r="G83" s="402"/>
    </row>
    <row r="84" spans="2:7" s="32" customFormat="1" ht="15">
      <c r="B84" s="398"/>
      <c r="C84" s="398"/>
      <c r="D84" s="398"/>
      <c r="E84" s="402"/>
      <c r="F84" s="402"/>
      <c r="G84" s="402"/>
    </row>
    <row r="85" spans="2:7" s="32" customFormat="1" ht="15">
      <c r="B85" s="398"/>
      <c r="C85" s="398"/>
      <c r="D85" s="398"/>
      <c r="E85" s="402"/>
      <c r="F85" s="402"/>
      <c r="G85" s="402"/>
    </row>
    <row r="86" spans="2:7" s="32" customFormat="1" ht="15.75">
      <c r="B86" s="398"/>
      <c r="C86" s="398"/>
      <c r="D86" s="399"/>
      <c r="E86" s="402"/>
      <c r="F86" s="402"/>
      <c r="G86" s="402"/>
    </row>
    <row r="87" spans="2:7" s="32" customFormat="1" ht="15.75">
      <c r="B87" s="398"/>
      <c r="C87" s="398"/>
      <c r="D87" s="399"/>
      <c r="E87" s="402"/>
      <c r="F87" s="402"/>
      <c r="G87" s="402"/>
    </row>
    <row r="88" spans="2:7" s="32" customFormat="1" ht="15">
      <c r="B88" s="398"/>
      <c r="C88" s="398"/>
      <c r="D88" s="398"/>
      <c r="E88" s="402"/>
      <c r="F88" s="402"/>
      <c r="G88" s="402"/>
    </row>
    <row r="89" s="32" customFormat="1" ht="12.75"/>
    <row r="90" s="32" customFormat="1" ht="12.75"/>
    <row r="91" s="32" customFormat="1" ht="12.75"/>
    <row r="92" spans="1:4" s="32" customFormat="1" ht="22.5">
      <c r="A92" s="184"/>
      <c r="D92" s="415"/>
    </row>
    <row r="93" s="32" customFormat="1" ht="12.75">
      <c r="A93" s="184"/>
    </row>
    <row r="94" spans="1:11" s="32" customFormat="1" ht="15.75">
      <c r="A94" s="501"/>
      <c r="B94" s="501"/>
      <c r="C94" s="501"/>
      <c r="D94" s="501"/>
      <c r="E94" s="501"/>
      <c r="F94" s="501"/>
      <c r="G94" s="501"/>
      <c r="H94" s="501"/>
      <c r="I94" s="501"/>
      <c r="J94" s="501"/>
      <c r="K94" s="501"/>
    </row>
    <row r="95" spans="1:4" s="32" customFormat="1" ht="12.75">
      <c r="A95" s="184"/>
      <c r="D95" s="184"/>
    </row>
    <row r="96" spans="1:7" s="32" customFormat="1" ht="21" customHeight="1">
      <c r="A96" s="184"/>
      <c r="D96" s="362"/>
      <c r="E96" s="416"/>
      <c r="F96" s="416"/>
      <c r="G96" s="416"/>
    </row>
    <row r="97" s="32" customFormat="1" ht="12.75">
      <c r="A97" s="184"/>
    </row>
    <row r="98" s="32" customFormat="1" ht="12.75">
      <c r="A98" s="184"/>
    </row>
    <row r="99" spans="1:7" s="32" customFormat="1" ht="20.25">
      <c r="A99" s="499"/>
      <c r="B99" s="499"/>
      <c r="C99" s="499"/>
      <c r="D99" s="499"/>
      <c r="E99" s="363"/>
      <c r="F99" s="363"/>
      <c r="G99" s="363"/>
    </row>
    <row r="100" spans="1:7" s="32" customFormat="1" ht="20.25">
      <c r="A100" s="499"/>
      <c r="B100" s="499"/>
      <c r="C100" s="499"/>
      <c r="D100" s="499"/>
      <c r="E100" s="416"/>
      <c r="F100" s="363"/>
      <c r="G100" s="363"/>
    </row>
    <row r="101" spans="1:7" s="32" customFormat="1" ht="20.25">
      <c r="A101" s="499"/>
      <c r="B101" s="499"/>
      <c r="C101" s="499"/>
      <c r="D101" s="499"/>
      <c r="E101" s="363"/>
      <c r="F101" s="363"/>
      <c r="G101" s="363"/>
    </row>
    <row r="102" spans="1:7" s="32" customFormat="1" ht="20.25">
      <c r="A102" s="499"/>
      <c r="B102" s="499"/>
      <c r="C102" s="499"/>
      <c r="D102" s="499"/>
      <c r="E102" s="363"/>
      <c r="F102" s="363"/>
      <c r="G102" s="363"/>
    </row>
    <row r="103" spans="1:7" s="32" customFormat="1" ht="20.25">
      <c r="A103" s="362"/>
      <c r="B103" s="363"/>
      <c r="C103" s="363"/>
      <c r="D103" s="363"/>
      <c r="E103" s="364"/>
      <c r="F103" s="364"/>
      <c r="G103" s="364"/>
    </row>
    <row r="104" spans="1:7" s="32" customFormat="1" ht="20.25">
      <c r="A104" s="362"/>
      <c r="B104" s="363"/>
      <c r="C104" s="363"/>
      <c r="D104" s="363"/>
      <c r="E104" s="364"/>
      <c r="F104" s="364"/>
      <c r="G104" s="364"/>
    </row>
    <row r="105" spans="1:7" s="32" customFormat="1" ht="20.25">
      <c r="A105" s="362"/>
      <c r="B105" s="363"/>
      <c r="C105" s="363"/>
      <c r="D105" s="363"/>
      <c r="E105" s="364"/>
      <c r="F105" s="364"/>
      <c r="G105" s="364"/>
    </row>
    <row r="106" spans="1:7" s="32" customFormat="1" ht="20.25">
      <c r="A106" s="362"/>
      <c r="B106" s="363"/>
      <c r="C106" s="363"/>
      <c r="D106" s="363"/>
      <c r="E106" s="364"/>
      <c r="F106" s="364"/>
      <c r="G106" s="364"/>
    </row>
    <row r="107" spans="1:7" s="32" customFormat="1" ht="20.25">
      <c r="A107" s="362"/>
      <c r="B107" s="363"/>
      <c r="C107" s="363"/>
      <c r="D107" s="363"/>
      <c r="E107" s="364"/>
      <c r="F107" s="364"/>
      <c r="G107" s="364"/>
    </row>
    <row r="108" spans="1:7" s="32" customFormat="1" ht="20.25">
      <c r="A108" s="362"/>
      <c r="B108" s="363"/>
      <c r="C108" s="363"/>
      <c r="D108" s="363"/>
      <c r="E108" s="364"/>
      <c r="F108" s="364"/>
      <c r="G108" s="364"/>
    </row>
    <row r="109" spans="1:7" s="32" customFormat="1" ht="20.25">
      <c r="A109" s="362"/>
      <c r="B109" s="363"/>
      <c r="C109" s="363"/>
      <c r="D109" s="363"/>
      <c r="E109" s="364"/>
      <c r="F109" s="364"/>
      <c r="G109" s="364"/>
    </row>
    <row r="110" spans="1:7" s="32" customFormat="1" ht="20.25">
      <c r="A110" s="362"/>
      <c r="B110" s="363"/>
      <c r="C110" s="363"/>
      <c r="D110" s="363"/>
      <c r="E110" s="364"/>
      <c r="F110" s="364"/>
      <c r="G110" s="364"/>
    </row>
    <row r="111" spans="1:7" s="32" customFormat="1" ht="20.25">
      <c r="A111" s="362"/>
      <c r="B111" s="363"/>
      <c r="C111" s="363"/>
      <c r="D111" s="363"/>
      <c r="E111" s="364"/>
      <c r="F111" s="364"/>
      <c r="G111" s="364"/>
    </row>
    <row r="112" spans="1:7" s="32" customFormat="1" ht="20.25">
      <c r="A112" s="362"/>
      <c r="B112" s="363"/>
      <c r="C112" s="363"/>
      <c r="D112" s="363"/>
      <c r="E112" s="364"/>
      <c r="F112" s="364"/>
      <c r="G112" s="364"/>
    </row>
    <row r="113" spans="1:7" s="32" customFormat="1" ht="20.25">
      <c r="A113" s="362"/>
      <c r="B113" s="363"/>
      <c r="C113" s="363"/>
      <c r="D113" s="363"/>
      <c r="E113" s="364"/>
      <c r="F113" s="364"/>
      <c r="G113" s="364"/>
    </row>
    <row r="114" spans="1:7" s="32" customFormat="1" ht="20.25">
      <c r="A114" s="362"/>
      <c r="B114" s="363"/>
      <c r="C114" s="363"/>
      <c r="D114" s="363"/>
      <c r="E114" s="364"/>
      <c r="F114" s="364"/>
      <c r="G114" s="364"/>
    </row>
    <row r="115" spans="1:7" s="32" customFormat="1" ht="20.25">
      <c r="A115" s="362"/>
      <c r="B115" s="363"/>
      <c r="C115" s="363"/>
      <c r="D115" s="365"/>
      <c r="E115" s="366"/>
      <c r="F115" s="366"/>
      <c r="G115" s="414"/>
    </row>
    <row r="116" s="32" customFormat="1" ht="18">
      <c r="D116" s="403"/>
    </row>
    <row r="117" s="32" customFormat="1" ht="12.75"/>
    <row r="118" ht="13.5" thickBot="1"/>
    <row r="119" spans="1:11" ht="12.75">
      <c r="A119" s="486"/>
      <c r="B119" s="487"/>
      <c r="C119" s="487"/>
      <c r="D119" s="487"/>
      <c r="E119" s="487"/>
      <c r="F119" s="487"/>
      <c r="G119" s="487"/>
      <c r="H119" s="430"/>
      <c r="I119" s="430"/>
      <c r="J119" s="430"/>
      <c r="K119" s="431"/>
    </row>
    <row r="120" spans="1:7" ht="15.75">
      <c r="A120" s="398"/>
      <c r="B120" s="398"/>
      <c r="C120" s="398"/>
      <c r="D120" s="399"/>
      <c r="E120" s="398"/>
      <c r="F120" s="398"/>
      <c r="G120" s="398"/>
    </row>
    <row r="121" spans="1:7" ht="15">
      <c r="A121" s="398"/>
      <c r="B121" s="398"/>
      <c r="C121" s="398"/>
      <c r="D121" s="398"/>
      <c r="E121" s="398"/>
      <c r="F121" s="398"/>
      <c r="G121" s="398"/>
    </row>
    <row r="122" spans="1:7" ht="15">
      <c r="A122" s="398"/>
      <c r="B122" s="398"/>
      <c r="C122" s="398"/>
      <c r="D122" s="400"/>
      <c r="E122" s="400"/>
      <c r="F122" s="400"/>
      <c r="G122" s="400"/>
    </row>
    <row r="123" spans="1:7" ht="15">
      <c r="A123" s="398"/>
      <c r="B123" s="398"/>
      <c r="C123" s="398"/>
      <c r="D123" s="400"/>
      <c r="E123" s="400"/>
      <c r="F123" s="400"/>
      <c r="G123" s="400"/>
    </row>
    <row r="124" spans="1:7" ht="15">
      <c r="A124" s="398"/>
      <c r="B124" s="398"/>
      <c r="C124" s="398"/>
      <c r="D124" s="398"/>
      <c r="E124" s="398"/>
      <c r="F124" s="398"/>
      <c r="G124" s="398"/>
    </row>
    <row r="125" spans="1:7" ht="15">
      <c r="A125" s="398"/>
      <c r="B125" s="398"/>
      <c r="C125" s="398"/>
      <c r="D125" s="398"/>
      <c r="E125" s="398"/>
      <c r="F125" s="398"/>
      <c r="G125" s="398"/>
    </row>
    <row r="126" spans="1:7" ht="15.75">
      <c r="A126" s="398"/>
      <c r="B126" s="398"/>
      <c r="C126" s="398"/>
      <c r="D126" s="399"/>
      <c r="E126" s="401"/>
      <c r="F126" s="401"/>
      <c r="G126" s="401"/>
    </row>
    <row r="127" spans="1:7" ht="15">
      <c r="A127" s="398"/>
      <c r="B127" s="398"/>
      <c r="C127" s="398"/>
      <c r="D127" s="398"/>
      <c r="E127" s="402"/>
      <c r="F127" s="402"/>
      <c r="G127" s="402"/>
    </row>
    <row r="128" spans="1:7" ht="15">
      <c r="A128" s="398"/>
      <c r="B128" s="398"/>
      <c r="C128" s="398"/>
      <c r="D128" s="398"/>
      <c r="E128" s="402"/>
      <c r="F128" s="402"/>
      <c r="G128" s="402"/>
    </row>
    <row r="129" spans="1:7" ht="15">
      <c r="A129" s="398"/>
      <c r="B129" s="398"/>
      <c r="C129" s="398"/>
      <c r="D129" s="398"/>
      <c r="E129" s="402"/>
      <c r="F129" s="402"/>
      <c r="G129" s="402"/>
    </row>
    <row r="130" spans="1:7" ht="15.75">
      <c r="A130" s="398"/>
      <c r="B130" s="398"/>
      <c r="C130" s="398"/>
      <c r="D130" s="399"/>
      <c r="E130" s="402"/>
      <c r="F130" s="402"/>
      <c r="G130" s="402"/>
    </row>
    <row r="131" spans="1:7" ht="15.75">
      <c r="A131" s="398"/>
      <c r="B131" s="398"/>
      <c r="C131" s="398"/>
      <c r="D131" s="399"/>
      <c r="E131" s="402"/>
      <c r="F131" s="402"/>
      <c r="G131" s="402"/>
    </row>
    <row r="132" spans="1:7" ht="15">
      <c r="A132" s="398"/>
      <c r="B132" s="398"/>
      <c r="C132" s="398"/>
      <c r="D132" s="398"/>
      <c r="E132" s="402"/>
      <c r="F132" s="402"/>
      <c r="G132" s="402"/>
    </row>
    <row r="133" spans="1:7" ht="12.75">
      <c r="A133" s="32"/>
      <c r="B133" s="32"/>
      <c r="C133" s="32"/>
      <c r="D133" s="32"/>
      <c r="E133" s="409"/>
      <c r="F133" s="409"/>
      <c r="G133" s="409"/>
    </row>
    <row r="134" spans="5:7" ht="12.75">
      <c r="E134" s="4"/>
      <c r="F134" s="4"/>
      <c r="G134" s="4"/>
    </row>
    <row r="135" spans="5:7" ht="12.75">
      <c r="E135" s="4"/>
      <c r="F135" s="4"/>
      <c r="G135" s="4"/>
    </row>
    <row r="136" spans="5:7" ht="12.75">
      <c r="E136" s="4"/>
      <c r="F136" s="4"/>
      <c r="G136" s="4"/>
    </row>
    <row r="137" spans="5:7" ht="12.75">
      <c r="E137" s="4"/>
      <c r="F137" s="4"/>
      <c r="G137" s="4"/>
    </row>
    <row r="138" spans="5:7" ht="12.75">
      <c r="E138" s="4"/>
      <c r="F138" s="4"/>
      <c r="G138" s="4"/>
    </row>
    <row r="139" spans="5:7" ht="12.75">
      <c r="E139" s="4"/>
      <c r="F139" s="4"/>
      <c r="G139" s="4"/>
    </row>
    <row r="149" ht="18">
      <c r="D149" s="370"/>
    </row>
    <row r="151" spans="1:11" ht="12.75">
      <c r="A151" s="500"/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</row>
    <row r="152" spans="1:11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5">
      <c r="A153" s="32"/>
      <c r="B153" s="32"/>
      <c r="C153" s="32"/>
      <c r="D153" s="408"/>
      <c r="E153" s="32"/>
      <c r="F153" s="32"/>
      <c r="G153" s="32"/>
      <c r="H153" s="32"/>
      <c r="I153" s="32"/>
      <c r="J153" s="32"/>
      <c r="K153" s="32"/>
    </row>
    <row r="154" spans="1:11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5.75">
      <c r="A159" s="32"/>
      <c r="B159" s="32"/>
      <c r="C159" s="32"/>
      <c r="D159" s="399"/>
      <c r="E159" s="401"/>
      <c r="F159" s="401"/>
      <c r="G159" s="401"/>
      <c r="H159" s="32"/>
      <c r="I159" s="32"/>
      <c r="J159" s="32"/>
      <c r="K159" s="32"/>
    </row>
    <row r="160" spans="1:11" ht="12.75">
      <c r="A160" s="32"/>
      <c r="B160" s="32"/>
      <c r="C160" s="32"/>
      <c r="D160" s="32"/>
      <c r="E160" s="409"/>
      <c r="F160" s="409"/>
      <c r="G160" s="409"/>
      <c r="H160" s="32"/>
      <c r="I160" s="32"/>
      <c r="J160" s="32"/>
      <c r="K160" s="32"/>
    </row>
    <row r="161" spans="1:11" ht="12.75">
      <c r="A161" s="32"/>
      <c r="B161" s="32"/>
      <c r="C161" s="32"/>
      <c r="D161" s="32"/>
      <c r="E161" s="409"/>
      <c r="F161" s="409"/>
      <c r="G161" s="409"/>
      <c r="H161" s="32"/>
      <c r="I161" s="32"/>
      <c r="J161" s="32"/>
      <c r="K161" s="32"/>
    </row>
    <row r="162" spans="1:11" ht="12.75">
      <c r="A162" s="32"/>
      <c r="B162" s="32"/>
      <c r="C162" s="32"/>
      <c r="D162" s="32"/>
      <c r="E162" s="409"/>
      <c r="F162" s="409"/>
      <c r="G162" s="409"/>
      <c r="H162" s="32"/>
      <c r="I162" s="32"/>
      <c r="J162" s="32"/>
      <c r="K162" s="32"/>
    </row>
    <row r="163" spans="1:11" ht="12.75">
      <c r="A163" s="32"/>
      <c r="B163" s="32"/>
      <c r="C163" s="32"/>
      <c r="D163" s="410"/>
      <c r="E163" s="409"/>
      <c r="F163" s="409"/>
      <c r="G163" s="409"/>
      <c r="H163" s="32"/>
      <c r="I163" s="32"/>
      <c r="J163" s="32"/>
      <c r="K163" s="32"/>
    </row>
    <row r="164" spans="1:11" ht="12.75">
      <c r="A164" s="32"/>
      <c r="B164" s="32"/>
      <c r="C164" s="32"/>
      <c r="D164" s="410"/>
      <c r="E164" s="409"/>
      <c r="F164" s="409"/>
      <c r="G164" s="409"/>
      <c r="H164" s="32"/>
      <c r="I164" s="32"/>
      <c r="J164" s="32"/>
      <c r="K164" s="32"/>
    </row>
    <row r="165" spans="1:11" ht="12.75">
      <c r="A165" s="32"/>
      <c r="B165" s="32"/>
      <c r="C165" s="32"/>
      <c r="D165" s="32"/>
      <c r="E165" s="409"/>
      <c r="F165" s="409"/>
      <c r="G165" s="409"/>
      <c r="H165" s="32"/>
      <c r="I165" s="32"/>
      <c r="J165" s="32"/>
      <c r="K165" s="32"/>
    </row>
    <row r="183" spans="1:11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24.75">
      <c r="A184" s="184"/>
      <c r="B184" s="32"/>
      <c r="C184" s="32"/>
      <c r="D184" s="412"/>
      <c r="E184" s="32"/>
      <c r="F184" s="32"/>
      <c r="G184" s="32"/>
      <c r="H184" s="32"/>
      <c r="I184" s="32"/>
      <c r="J184" s="32"/>
      <c r="K184" s="32"/>
    </row>
    <row r="185" spans="1:11" ht="12.75">
      <c r="A185" s="184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2.75">
      <c r="A186" s="500"/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</row>
    <row r="187" spans="1:11" ht="12.75">
      <c r="A187" s="184"/>
      <c r="B187" s="32"/>
      <c r="C187" s="32"/>
      <c r="D187" s="184"/>
      <c r="E187" s="32"/>
      <c r="F187" s="32"/>
      <c r="G187" s="32"/>
      <c r="H187" s="32"/>
      <c r="I187" s="32"/>
      <c r="J187" s="32"/>
      <c r="K187" s="32"/>
    </row>
    <row r="188" spans="1:11" ht="20.25">
      <c r="A188" s="184"/>
      <c r="B188" s="32"/>
      <c r="C188" s="32"/>
      <c r="D188" s="362"/>
      <c r="E188" s="413"/>
      <c r="F188" s="32"/>
      <c r="G188" s="32"/>
      <c r="H188" s="32"/>
      <c r="I188" s="32"/>
      <c r="J188" s="32"/>
      <c r="K188" s="32"/>
    </row>
    <row r="189" spans="1:11" ht="12.75">
      <c r="A189" s="184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2.75">
      <c r="A190" s="184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20.25">
      <c r="A191" s="499"/>
      <c r="B191" s="499"/>
      <c r="C191" s="499"/>
      <c r="D191" s="499"/>
      <c r="E191" s="363"/>
      <c r="F191" s="363"/>
      <c r="G191" s="363"/>
      <c r="H191" s="32"/>
      <c r="I191" s="32"/>
      <c r="J191" s="32"/>
      <c r="K191" s="32"/>
    </row>
    <row r="192" spans="1:11" ht="20.25">
      <c r="A192" s="499"/>
      <c r="B192" s="499"/>
      <c r="C192" s="499"/>
      <c r="D192" s="499"/>
      <c r="E192" s="363"/>
      <c r="F192" s="363"/>
      <c r="G192" s="363"/>
      <c r="H192" s="32"/>
      <c r="I192" s="32"/>
      <c r="J192" s="32"/>
      <c r="K192" s="32"/>
    </row>
    <row r="193" spans="1:11" ht="20.25">
      <c r="A193" s="499"/>
      <c r="B193" s="499"/>
      <c r="C193" s="499"/>
      <c r="D193" s="499"/>
      <c r="E193" s="363"/>
      <c r="F193" s="363"/>
      <c r="G193" s="363"/>
      <c r="H193" s="32"/>
      <c r="I193" s="32"/>
      <c r="J193" s="32"/>
      <c r="K193" s="32"/>
    </row>
    <row r="194" spans="1:11" ht="20.25">
      <c r="A194" s="499"/>
      <c r="B194" s="499"/>
      <c r="C194" s="499"/>
      <c r="D194" s="499"/>
      <c r="E194" s="363"/>
      <c r="F194" s="363"/>
      <c r="G194" s="363"/>
      <c r="H194" s="32"/>
      <c r="I194" s="32"/>
      <c r="J194" s="32"/>
      <c r="K194" s="32"/>
    </row>
    <row r="195" spans="1:11" ht="20.25">
      <c r="A195" s="362"/>
      <c r="B195" s="363"/>
      <c r="C195" s="363"/>
      <c r="D195" s="363"/>
      <c r="E195" s="364"/>
      <c r="F195" s="364"/>
      <c r="G195" s="364"/>
      <c r="H195" s="32"/>
      <c r="I195" s="32"/>
      <c r="J195" s="32"/>
      <c r="K195" s="32"/>
    </row>
    <row r="196" spans="1:11" ht="20.25">
      <c r="A196" s="362"/>
      <c r="B196" s="363"/>
      <c r="C196" s="363"/>
      <c r="D196" s="363"/>
      <c r="E196" s="364"/>
      <c r="F196" s="364"/>
      <c r="G196" s="364"/>
      <c r="H196" s="32"/>
      <c r="I196" s="32"/>
      <c r="J196" s="32"/>
      <c r="K196" s="32"/>
    </row>
    <row r="197" spans="1:11" ht="20.25">
      <c r="A197" s="362"/>
      <c r="B197" s="363"/>
      <c r="C197" s="363"/>
      <c r="D197" s="363"/>
      <c r="E197" s="364"/>
      <c r="F197" s="364"/>
      <c r="G197" s="364"/>
      <c r="H197" s="32"/>
      <c r="I197" s="32"/>
      <c r="J197" s="32"/>
      <c r="K197" s="32"/>
    </row>
    <row r="198" spans="1:11" ht="20.25">
      <c r="A198" s="362"/>
      <c r="B198" s="363"/>
      <c r="C198" s="363"/>
      <c r="D198" s="363"/>
      <c r="E198" s="364"/>
      <c r="F198" s="364"/>
      <c r="G198" s="364"/>
      <c r="H198" s="32"/>
      <c r="I198" s="32"/>
      <c r="J198" s="32"/>
      <c r="K198" s="32"/>
    </row>
    <row r="199" spans="1:11" ht="20.25">
      <c r="A199" s="362"/>
      <c r="B199" s="363"/>
      <c r="C199" s="363"/>
      <c r="D199" s="363"/>
      <c r="E199" s="364"/>
      <c r="F199" s="364"/>
      <c r="G199" s="364"/>
      <c r="H199" s="32"/>
      <c r="I199" s="32"/>
      <c r="J199" s="32"/>
      <c r="K199" s="32"/>
    </row>
    <row r="200" spans="1:11" ht="20.25">
      <c r="A200" s="362"/>
      <c r="B200" s="363"/>
      <c r="C200" s="363"/>
      <c r="D200" s="363"/>
      <c r="E200" s="364"/>
      <c r="F200" s="364"/>
      <c r="G200" s="364"/>
      <c r="H200" s="32"/>
      <c r="I200" s="32"/>
      <c r="J200" s="32"/>
      <c r="K200" s="32"/>
    </row>
    <row r="201" spans="1:11" ht="20.25">
      <c r="A201" s="362"/>
      <c r="B201" s="363"/>
      <c r="C201" s="363"/>
      <c r="D201" s="363"/>
      <c r="E201" s="364"/>
      <c r="F201" s="364"/>
      <c r="G201" s="364"/>
      <c r="H201" s="32"/>
      <c r="I201" s="32"/>
      <c r="J201" s="32"/>
      <c r="K201" s="32"/>
    </row>
    <row r="202" spans="1:11" ht="20.25">
      <c r="A202" s="362"/>
      <c r="B202" s="363"/>
      <c r="C202" s="363"/>
      <c r="D202" s="363"/>
      <c r="E202" s="364"/>
      <c r="F202" s="364"/>
      <c r="G202" s="364"/>
      <c r="H202" s="32"/>
      <c r="I202" s="32"/>
      <c r="J202" s="32"/>
      <c r="K202" s="32"/>
    </row>
    <row r="203" spans="1:11" ht="20.25">
      <c r="A203" s="362"/>
      <c r="B203" s="363"/>
      <c r="C203" s="363"/>
      <c r="D203" s="363"/>
      <c r="E203" s="364"/>
      <c r="F203" s="364"/>
      <c r="G203" s="364"/>
      <c r="H203" s="32"/>
      <c r="I203" s="32"/>
      <c r="J203" s="32"/>
      <c r="K203" s="32"/>
    </row>
    <row r="204" spans="1:11" ht="20.25">
      <c r="A204" s="362"/>
      <c r="B204" s="363"/>
      <c r="C204" s="363"/>
      <c r="D204" s="363"/>
      <c r="E204" s="364"/>
      <c r="F204" s="364"/>
      <c r="G204" s="364"/>
      <c r="H204" s="32"/>
      <c r="I204" s="32"/>
      <c r="J204" s="32"/>
      <c r="K204" s="32"/>
    </row>
    <row r="205" spans="1:11" ht="20.25">
      <c r="A205" s="362"/>
      <c r="B205" s="363"/>
      <c r="C205" s="363"/>
      <c r="D205" s="363"/>
      <c r="E205" s="364"/>
      <c r="F205" s="364"/>
      <c r="G205" s="364"/>
      <c r="H205" s="32"/>
      <c r="I205" s="32"/>
      <c r="J205" s="32"/>
      <c r="K205" s="32"/>
    </row>
    <row r="206" spans="1:11" ht="20.25">
      <c r="A206" s="362"/>
      <c r="B206" s="363"/>
      <c r="C206" s="363"/>
      <c r="D206" s="363"/>
      <c r="E206" s="364"/>
      <c r="F206" s="364"/>
      <c r="G206" s="364"/>
      <c r="H206" s="32"/>
      <c r="I206" s="32"/>
      <c r="J206" s="32"/>
      <c r="K206" s="32"/>
    </row>
    <row r="207" spans="1:11" ht="20.25">
      <c r="A207" s="362"/>
      <c r="B207" s="363"/>
      <c r="C207" s="363"/>
      <c r="D207" s="365"/>
      <c r="E207" s="366"/>
      <c r="F207" s="366"/>
      <c r="G207" s="414"/>
      <c r="H207" s="409"/>
      <c r="I207" s="32"/>
      <c r="J207" s="32"/>
      <c r="K207" s="32"/>
    </row>
    <row r="208" spans="1:11" ht="24.75">
      <c r="A208" s="184"/>
      <c r="B208" s="32"/>
      <c r="C208" s="32"/>
      <c r="D208" s="412"/>
      <c r="E208" s="32"/>
      <c r="F208" s="32"/>
      <c r="G208" s="32"/>
      <c r="H208" s="32"/>
      <c r="I208" s="32"/>
      <c r="J208" s="32"/>
      <c r="K208" s="32"/>
    </row>
    <row r="209" spans="1:11" ht="12.75">
      <c r="A209" s="184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2.75">
      <c r="A210" s="500"/>
      <c r="B210" s="500"/>
      <c r="C210" s="500"/>
      <c r="D210" s="500"/>
      <c r="E210" s="500"/>
      <c r="F210" s="500"/>
      <c r="G210" s="500"/>
      <c r="H210" s="500"/>
      <c r="I210" s="500"/>
      <c r="J210" s="500"/>
      <c r="K210" s="500"/>
    </row>
    <row r="211" spans="1:11" ht="12.75">
      <c r="A211" s="184"/>
      <c r="B211" s="32"/>
      <c r="C211" s="32"/>
      <c r="D211" s="184"/>
      <c r="E211" s="32"/>
      <c r="F211" s="32"/>
      <c r="G211" s="32"/>
      <c r="H211" s="32"/>
      <c r="I211" s="32"/>
      <c r="J211" s="32"/>
      <c r="K211" s="32"/>
    </row>
    <row r="212" spans="1:11" ht="20.25">
      <c r="A212" s="184"/>
      <c r="B212" s="32"/>
      <c r="C212" s="32"/>
      <c r="D212" s="362"/>
      <c r="E212" s="413"/>
      <c r="F212" s="32"/>
      <c r="G212" s="32"/>
      <c r="H212" s="32"/>
      <c r="I212" s="32"/>
      <c r="J212" s="32"/>
      <c r="K212" s="32"/>
    </row>
    <row r="213" spans="1:11" ht="12.75">
      <c r="A213" s="184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2.75">
      <c r="A214" s="184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20.25">
      <c r="A215" s="499"/>
      <c r="B215" s="499"/>
      <c r="C215" s="499"/>
      <c r="D215" s="499"/>
      <c r="E215" s="363"/>
      <c r="F215" s="363"/>
      <c r="G215" s="363"/>
      <c r="H215" s="32"/>
      <c r="I215" s="32"/>
      <c r="J215" s="32"/>
      <c r="K215" s="32"/>
    </row>
    <row r="216" spans="1:11" ht="20.25">
      <c r="A216" s="499"/>
      <c r="B216" s="499"/>
      <c r="C216" s="499"/>
      <c r="D216" s="499"/>
      <c r="E216" s="363"/>
      <c r="F216" s="363"/>
      <c r="G216" s="363"/>
      <c r="H216" s="32"/>
      <c r="I216" s="32"/>
      <c r="J216" s="32"/>
      <c r="K216" s="32"/>
    </row>
    <row r="217" spans="1:11" ht="20.25">
      <c r="A217" s="499"/>
      <c r="B217" s="499"/>
      <c r="C217" s="499"/>
      <c r="D217" s="499"/>
      <c r="E217" s="363"/>
      <c r="F217" s="363"/>
      <c r="G217" s="363"/>
      <c r="H217" s="32"/>
      <c r="I217" s="32"/>
      <c r="J217" s="32"/>
      <c r="K217" s="32"/>
    </row>
    <row r="218" spans="1:11" ht="20.25">
      <c r="A218" s="499"/>
      <c r="B218" s="499"/>
      <c r="C218" s="499"/>
      <c r="D218" s="499"/>
      <c r="E218" s="363"/>
      <c r="F218" s="363"/>
      <c r="G218" s="363"/>
      <c r="H218" s="32"/>
      <c r="I218" s="32"/>
      <c r="J218" s="32"/>
      <c r="K218" s="32"/>
    </row>
    <row r="219" spans="1:11" ht="20.25">
      <c r="A219" s="362"/>
      <c r="B219" s="363"/>
      <c r="C219" s="363"/>
      <c r="D219" s="363"/>
      <c r="E219" s="364"/>
      <c r="F219" s="364"/>
      <c r="G219" s="364"/>
      <c r="H219" s="32"/>
      <c r="I219" s="32"/>
      <c r="J219" s="32"/>
      <c r="K219" s="32"/>
    </row>
    <row r="220" spans="1:11" ht="20.25">
      <c r="A220" s="362"/>
      <c r="B220" s="363"/>
      <c r="C220" s="363"/>
      <c r="D220" s="363"/>
      <c r="E220" s="364"/>
      <c r="F220" s="364"/>
      <c r="G220" s="364"/>
      <c r="H220" s="32"/>
      <c r="I220" s="32"/>
      <c r="J220" s="32"/>
      <c r="K220" s="32"/>
    </row>
    <row r="221" spans="1:11" ht="20.25">
      <c r="A221" s="362"/>
      <c r="B221" s="363"/>
      <c r="C221" s="363"/>
      <c r="D221" s="363"/>
      <c r="E221" s="364"/>
      <c r="F221" s="364"/>
      <c r="G221" s="364"/>
      <c r="H221" s="32"/>
      <c r="I221" s="32"/>
      <c r="J221" s="32"/>
      <c r="K221" s="32"/>
    </row>
    <row r="222" spans="1:11" ht="20.25">
      <c r="A222" s="362"/>
      <c r="B222" s="363"/>
      <c r="C222" s="363"/>
      <c r="D222" s="363"/>
      <c r="E222" s="364"/>
      <c r="F222" s="364"/>
      <c r="G222" s="364"/>
      <c r="H222" s="32"/>
      <c r="I222" s="32"/>
      <c r="J222" s="32"/>
      <c r="K222" s="32"/>
    </row>
    <row r="223" spans="1:11" ht="20.25">
      <c r="A223" s="362"/>
      <c r="B223" s="363"/>
      <c r="C223" s="363"/>
      <c r="D223" s="363"/>
      <c r="E223" s="364"/>
      <c r="F223" s="364"/>
      <c r="G223" s="364"/>
      <c r="H223" s="32"/>
      <c r="I223" s="32"/>
      <c r="J223" s="32"/>
      <c r="K223" s="32"/>
    </row>
    <row r="224" spans="1:11" ht="20.25">
      <c r="A224" s="362"/>
      <c r="B224" s="363"/>
      <c r="C224" s="363"/>
      <c r="D224" s="363"/>
      <c r="E224" s="364"/>
      <c r="F224" s="364"/>
      <c r="G224" s="364"/>
      <c r="H224" s="32"/>
      <c r="I224" s="32"/>
      <c r="J224" s="32"/>
      <c r="K224" s="32"/>
    </row>
    <row r="225" spans="1:11" ht="20.25">
      <c r="A225" s="362"/>
      <c r="B225" s="363"/>
      <c r="C225" s="363"/>
      <c r="D225" s="363"/>
      <c r="E225" s="364"/>
      <c r="F225" s="364"/>
      <c r="G225" s="364"/>
      <c r="H225" s="32"/>
      <c r="I225" s="32"/>
      <c r="J225" s="32"/>
      <c r="K225" s="32"/>
    </row>
    <row r="226" spans="1:11" ht="20.25">
      <c r="A226" s="362"/>
      <c r="B226" s="363"/>
      <c r="C226" s="363"/>
      <c r="D226" s="363"/>
      <c r="E226" s="364"/>
      <c r="F226" s="364"/>
      <c r="G226" s="364"/>
      <c r="H226" s="32"/>
      <c r="I226" s="32"/>
      <c r="J226" s="32"/>
      <c r="K226" s="32"/>
    </row>
    <row r="227" spans="1:11" ht="20.25">
      <c r="A227" s="362"/>
      <c r="B227" s="363"/>
      <c r="C227" s="363"/>
      <c r="D227" s="363"/>
      <c r="E227" s="364"/>
      <c r="F227" s="364"/>
      <c r="G227" s="364"/>
      <c r="H227" s="32"/>
      <c r="I227" s="32"/>
      <c r="J227" s="32"/>
      <c r="K227" s="32"/>
    </row>
    <row r="228" spans="1:11" ht="20.25">
      <c r="A228" s="362"/>
      <c r="B228" s="363"/>
      <c r="C228" s="363"/>
      <c r="D228" s="363"/>
      <c r="E228" s="364"/>
      <c r="F228" s="364"/>
      <c r="G228" s="364"/>
      <c r="H228" s="32"/>
      <c r="I228" s="32"/>
      <c r="J228" s="32"/>
      <c r="K228" s="32"/>
    </row>
    <row r="229" spans="1:11" ht="20.25">
      <c r="A229" s="362"/>
      <c r="B229" s="363"/>
      <c r="C229" s="363"/>
      <c r="D229" s="363"/>
      <c r="E229" s="364"/>
      <c r="F229" s="364"/>
      <c r="G229" s="364"/>
      <c r="H229" s="32"/>
      <c r="I229" s="32"/>
      <c r="J229" s="32"/>
      <c r="K229" s="32"/>
    </row>
    <row r="230" spans="1:11" ht="20.25">
      <c r="A230" s="362"/>
      <c r="B230" s="363"/>
      <c r="C230" s="363"/>
      <c r="D230" s="363"/>
      <c r="E230" s="364"/>
      <c r="F230" s="364"/>
      <c r="G230" s="364"/>
      <c r="H230" s="32"/>
      <c r="I230" s="32"/>
      <c r="J230" s="32"/>
      <c r="K230" s="32"/>
    </row>
    <row r="231" spans="1:11" ht="20.25">
      <c r="A231" s="362"/>
      <c r="B231" s="363"/>
      <c r="C231" s="363"/>
      <c r="D231" s="365"/>
      <c r="E231" s="366"/>
      <c r="F231" s="366"/>
      <c r="G231" s="414"/>
      <c r="H231" s="409"/>
      <c r="I231" s="32"/>
      <c r="J231" s="32"/>
      <c r="K231" s="32"/>
    </row>
    <row r="232" spans="1:11" ht="20.25">
      <c r="A232" s="32"/>
      <c r="B232" s="357"/>
      <c r="C232" s="32"/>
      <c r="D232" s="32"/>
      <c r="E232" s="366"/>
      <c r="F232" s="366"/>
      <c r="G232" s="32"/>
      <c r="H232" s="32"/>
      <c r="I232" s="32"/>
      <c r="J232" s="32"/>
      <c r="K232" s="32"/>
    </row>
    <row r="233" spans="1:11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</sheetData>
  <mergeCells count="16">
    <mergeCell ref="A151:K151"/>
    <mergeCell ref="A94:K94"/>
    <mergeCell ref="A119:K119"/>
    <mergeCell ref="A8:C11"/>
    <mergeCell ref="D8:D11"/>
    <mergeCell ref="A99:C102"/>
    <mergeCell ref="D99:D102"/>
    <mergeCell ref="A28:K28"/>
    <mergeCell ref="A33:C36"/>
    <mergeCell ref="D33:D36"/>
    <mergeCell ref="A215:C218"/>
    <mergeCell ref="D215:D218"/>
    <mergeCell ref="A186:K186"/>
    <mergeCell ref="A191:C194"/>
    <mergeCell ref="D191:D194"/>
    <mergeCell ref="A210:K210"/>
  </mergeCells>
  <printOptions/>
  <pageMargins left="0.75" right="0.75" top="1" bottom="0.9" header="0.39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showZeros="0" zoomScaleSheetLayoutView="100" workbookViewId="0" topLeftCell="A1">
      <selection activeCell="D3" sqref="D3"/>
    </sheetView>
  </sheetViews>
  <sheetFormatPr defaultColWidth="9.140625" defaultRowHeight="12.75"/>
  <cols>
    <col min="1" max="1" width="12.57421875" style="0" bestFit="1" customWidth="1"/>
    <col min="2" max="2" width="4.8515625" style="0" customWidth="1"/>
    <col min="4" max="4" width="61.57421875" style="0" bestFit="1" customWidth="1"/>
    <col min="5" max="7" width="12.57421875" style="0" bestFit="1" customWidth="1"/>
    <col min="9" max="9" width="9.8515625" style="0" bestFit="1" customWidth="1"/>
  </cols>
  <sheetData>
    <row r="1" spans="1:19" ht="25.5" thickBot="1">
      <c r="A1" s="260"/>
      <c r="B1" s="259"/>
      <c r="C1" s="259"/>
      <c r="D1" s="285" t="s">
        <v>262</v>
      </c>
      <c r="E1" s="259"/>
      <c r="F1" s="259"/>
      <c r="G1" s="417" t="s">
        <v>365</v>
      </c>
      <c r="H1" s="32"/>
      <c r="I1" s="5"/>
      <c r="P1" s="5"/>
      <c r="R1" s="7"/>
      <c r="S1" s="7"/>
    </row>
    <row r="2" spans="1:19" ht="12.75">
      <c r="A2" s="2"/>
      <c r="I2" s="5"/>
      <c r="P2" s="5"/>
      <c r="R2" s="7"/>
      <c r="S2" s="7"/>
    </row>
    <row r="3" spans="1:19" ht="12.75">
      <c r="A3" s="2"/>
      <c r="I3" s="5"/>
      <c r="P3" s="5"/>
      <c r="R3" s="7"/>
      <c r="S3" s="7"/>
    </row>
    <row r="4" spans="1:19" ht="12.75">
      <c r="A4" s="2"/>
      <c r="I4" s="5"/>
      <c r="P4" s="5"/>
      <c r="R4" s="7"/>
      <c r="S4" s="7"/>
    </row>
    <row r="5" spans="1:19" ht="13.5" thickBot="1">
      <c r="A5" s="2"/>
      <c r="I5" s="5"/>
      <c r="P5" s="5"/>
      <c r="R5" s="7"/>
      <c r="S5" s="7"/>
    </row>
    <row r="6" spans="1:19" ht="21" thickBot="1">
      <c r="A6" s="2"/>
      <c r="D6" s="317" t="s">
        <v>263</v>
      </c>
      <c r="I6" s="5"/>
      <c r="P6" s="5"/>
      <c r="R6" s="7"/>
      <c r="S6" s="7"/>
    </row>
    <row r="7" spans="1:19" ht="12.75">
      <c r="A7" s="2"/>
      <c r="I7" s="5"/>
      <c r="P7" s="5"/>
      <c r="R7" s="7"/>
      <c r="S7" s="7"/>
    </row>
    <row r="8" spans="1:19" ht="13.5" thickBot="1">
      <c r="A8" s="2"/>
      <c r="D8" t="s">
        <v>351</v>
      </c>
      <c r="I8" s="5"/>
      <c r="P8" s="5"/>
      <c r="R8" s="7"/>
      <c r="S8" s="7"/>
    </row>
    <row r="9" spans="1:19" ht="20.25">
      <c r="A9" s="502" t="s">
        <v>249</v>
      </c>
      <c r="B9" s="503"/>
      <c r="C9" s="504"/>
      <c r="D9" s="504" t="s">
        <v>331</v>
      </c>
      <c r="E9" s="287" t="s">
        <v>265</v>
      </c>
      <c r="F9" s="287" t="s">
        <v>266</v>
      </c>
      <c r="G9" s="287" t="s">
        <v>267</v>
      </c>
      <c r="I9" s="5"/>
      <c r="P9" s="5"/>
      <c r="R9" s="7"/>
      <c r="S9" s="7"/>
    </row>
    <row r="10" spans="1:19" ht="20.25">
      <c r="A10" s="505"/>
      <c r="B10" s="499"/>
      <c r="C10" s="506"/>
      <c r="D10" s="506"/>
      <c r="E10" s="288"/>
      <c r="F10" s="288"/>
      <c r="G10" s="288"/>
      <c r="I10" s="5"/>
      <c r="P10" s="5"/>
      <c r="R10" s="7"/>
      <c r="S10" s="7"/>
    </row>
    <row r="11" spans="1:19" ht="20.25">
      <c r="A11" s="505"/>
      <c r="B11" s="499"/>
      <c r="C11" s="506"/>
      <c r="D11" s="506"/>
      <c r="E11" s="288" t="s">
        <v>264</v>
      </c>
      <c r="F11" s="288" t="s">
        <v>264</v>
      </c>
      <c r="G11" s="288" t="s">
        <v>264</v>
      </c>
      <c r="I11" s="5"/>
      <c r="P11" s="5"/>
      <c r="R11" s="7"/>
      <c r="S11" s="7"/>
    </row>
    <row r="12" spans="1:19" ht="21" thickBot="1">
      <c r="A12" s="505"/>
      <c r="B12" s="499"/>
      <c r="C12" s="506"/>
      <c r="D12" s="507"/>
      <c r="E12" s="289"/>
      <c r="F12" s="289"/>
      <c r="G12" s="289"/>
      <c r="I12" s="5"/>
      <c r="P12" s="5"/>
      <c r="R12" s="7"/>
      <c r="S12" s="7"/>
    </row>
    <row r="13" spans="1:19" ht="20.25">
      <c r="A13" s="305"/>
      <c r="B13" s="306">
        <v>1</v>
      </c>
      <c r="C13" s="307"/>
      <c r="D13" s="290" t="s">
        <v>251</v>
      </c>
      <c r="E13" s="291">
        <v>702</v>
      </c>
      <c r="F13" s="291">
        <v>0</v>
      </c>
      <c r="G13" s="292">
        <v>702</v>
      </c>
      <c r="I13" s="5"/>
      <c r="P13" s="5"/>
      <c r="R13" s="7"/>
      <c r="S13" s="7"/>
    </row>
    <row r="14" spans="1:19" ht="20.25">
      <c r="A14" s="302"/>
      <c r="B14" s="303">
        <v>2</v>
      </c>
      <c r="C14" s="304"/>
      <c r="D14" s="286" t="s">
        <v>250</v>
      </c>
      <c r="E14" s="261">
        <v>90</v>
      </c>
      <c r="F14" s="261">
        <v>0</v>
      </c>
      <c r="G14" s="293">
        <v>90</v>
      </c>
      <c r="I14" s="5"/>
      <c r="P14" s="5"/>
      <c r="R14" s="7"/>
      <c r="S14" s="7"/>
    </row>
    <row r="15" spans="1:19" ht="20.25">
      <c r="A15" s="302"/>
      <c r="B15" s="303">
        <v>3</v>
      </c>
      <c r="C15" s="304"/>
      <c r="D15" s="286" t="s">
        <v>252</v>
      </c>
      <c r="E15" s="261">
        <v>457</v>
      </c>
      <c r="F15" s="261">
        <v>0</v>
      </c>
      <c r="G15" s="293">
        <v>457</v>
      </c>
      <c r="I15" s="5"/>
      <c r="P15" s="5"/>
      <c r="R15" s="7"/>
      <c r="S15" s="7"/>
    </row>
    <row r="16" spans="1:19" ht="20.25">
      <c r="A16" s="302"/>
      <c r="B16" s="303">
        <v>4</v>
      </c>
      <c r="C16" s="304"/>
      <c r="D16" s="286" t="s">
        <v>253</v>
      </c>
      <c r="E16" s="261">
        <v>594</v>
      </c>
      <c r="F16" s="261">
        <v>0</v>
      </c>
      <c r="G16" s="293">
        <v>594</v>
      </c>
      <c r="I16" s="357"/>
      <c r="P16" s="5"/>
      <c r="R16" s="7"/>
      <c r="S16" s="7"/>
    </row>
    <row r="17" spans="1:19" ht="20.25">
      <c r="A17" s="302"/>
      <c r="B17" s="303">
        <v>5</v>
      </c>
      <c r="C17" s="304"/>
      <c r="D17" s="286" t="s">
        <v>254</v>
      </c>
      <c r="E17" s="261">
        <v>405</v>
      </c>
      <c r="F17" s="261">
        <v>0</v>
      </c>
      <c r="G17" s="293">
        <v>405</v>
      </c>
      <c r="I17" s="357"/>
      <c r="P17" s="5"/>
      <c r="R17" s="7"/>
      <c r="S17" s="7"/>
    </row>
    <row r="18" spans="1:19" ht="20.25">
      <c r="A18" s="302"/>
      <c r="B18" s="303">
        <v>6</v>
      </c>
      <c r="C18" s="304"/>
      <c r="D18" s="286" t="s">
        <v>255</v>
      </c>
      <c r="E18" s="318">
        <v>1059</v>
      </c>
      <c r="F18" s="261" t="s">
        <v>128</v>
      </c>
      <c r="G18" s="322">
        <v>1059</v>
      </c>
      <c r="I18" s="5"/>
      <c r="P18" s="5"/>
      <c r="R18" s="7"/>
      <c r="S18" s="7"/>
    </row>
    <row r="19" spans="1:19" ht="20.25">
      <c r="A19" s="302"/>
      <c r="B19" s="303">
        <v>7</v>
      </c>
      <c r="C19" s="304"/>
      <c r="D19" s="286" t="s">
        <v>256</v>
      </c>
      <c r="E19" s="261">
        <v>551</v>
      </c>
      <c r="F19" s="318">
        <v>2695</v>
      </c>
      <c r="G19" s="322">
        <v>3246</v>
      </c>
      <c r="I19" s="5"/>
      <c r="P19" s="5"/>
      <c r="R19" s="7"/>
      <c r="S19" s="7"/>
    </row>
    <row r="20" spans="1:19" ht="20.25">
      <c r="A20" s="302"/>
      <c r="B20" s="303">
        <v>8</v>
      </c>
      <c r="C20" s="304"/>
      <c r="D20" s="286" t="s">
        <v>257</v>
      </c>
      <c r="E20" s="318">
        <v>12675</v>
      </c>
      <c r="F20" s="261">
        <v>10654</v>
      </c>
      <c r="G20" s="322">
        <v>23329</v>
      </c>
      <c r="I20" s="5"/>
      <c r="P20" s="5"/>
      <c r="R20" s="7"/>
      <c r="S20" s="7"/>
    </row>
    <row r="21" spans="1:19" ht="20.25">
      <c r="A21" s="302"/>
      <c r="B21" s="303">
        <v>9</v>
      </c>
      <c r="C21" s="304"/>
      <c r="D21" s="286" t="s">
        <v>258</v>
      </c>
      <c r="E21" s="261">
        <v>734</v>
      </c>
      <c r="F21" s="261"/>
      <c r="G21" s="293">
        <v>734</v>
      </c>
      <c r="I21" s="5"/>
      <c r="P21" s="5"/>
      <c r="R21" s="7"/>
      <c r="S21" s="7"/>
    </row>
    <row r="22" spans="1:19" ht="20.25">
      <c r="A22" s="302"/>
      <c r="B22" s="303">
        <v>10</v>
      </c>
      <c r="C22" s="304"/>
      <c r="D22" s="286" t="s">
        <v>259</v>
      </c>
      <c r="E22" s="318">
        <v>3770</v>
      </c>
      <c r="F22" s="261">
        <v>771</v>
      </c>
      <c r="G22" s="322">
        <v>4541</v>
      </c>
      <c r="I22" s="5"/>
      <c r="P22" s="5"/>
      <c r="R22" s="7"/>
      <c r="S22" s="7"/>
    </row>
    <row r="23" spans="1:19" ht="20.25">
      <c r="A23" s="302"/>
      <c r="B23" s="303">
        <v>11</v>
      </c>
      <c r="C23" s="304"/>
      <c r="D23" s="286" t="s">
        <v>260</v>
      </c>
      <c r="E23" s="261">
        <v>840</v>
      </c>
      <c r="F23" s="261"/>
      <c r="G23" s="293">
        <v>840</v>
      </c>
      <c r="I23" s="5"/>
      <c r="P23" s="5"/>
      <c r="R23" s="7"/>
      <c r="S23" s="7"/>
    </row>
    <row r="24" spans="1:19" ht="21" thickBot="1">
      <c r="A24" s="294"/>
      <c r="B24" s="295">
        <v>12</v>
      </c>
      <c r="C24" s="301"/>
      <c r="D24" s="296" t="s">
        <v>261</v>
      </c>
      <c r="E24" s="320">
        <v>3244</v>
      </c>
      <c r="F24" s="297"/>
      <c r="G24" s="323">
        <v>3244</v>
      </c>
      <c r="I24" s="5"/>
      <c r="P24" s="5"/>
      <c r="R24" s="7"/>
      <c r="S24" s="7"/>
    </row>
    <row r="25" spans="1:19" ht="21" thickBot="1">
      <c r="A25" s="294"/>
      <c r="B25" s="295"/>
      <c r="C25" s="301"/>
      <c r="D25" s="298" t="s">
        <v>267</v>
      </c>
      <c r="E25" s="299">
        <f>SUM(E13:E24)</f>
        <v>25121</v>
      </c>
      <c r="F25" s="299">
        <f>SUM(F13:F24)</f>
        <v>14120</v>
      </c>
      <c r="G25" s="300">
        <f>SUM(E25:F25)</f>
        <v>39241</v>
      </c>
      <c r="I25" s="5"/>
      <c r="P25" s="5"/>
      <c r="R25" s="7"/>
      <c r="S25" s="7"/>
    </row>
    <row r="26" spans="5:7" ht="20.25">
      <c r="E26" s="358" t="s">
        <v>128</v>
      </c>
      <c r="F26" t="s">
        <v>128</v>
      </c>
      <c r="G26">
        <f>SUM(E26:F26)</f>
        <v>0</v>
      </c>
    </row>
    <row r="27" spans="1:7" ht="24.75">
      <c r="A27" s="184"/>
      <c r="B27" s="32"/>
      <c r="C27" s="32"/>
      <c r="D27" s="412" t="s">
        <v>128</v>
      </c>
      <c r="E27" s="32" t="s">
        <v>128</v>
      </c>
      <c r="F27" s="32" t="s">
        <v>128</v>
      </c>
      <c r="G27" s="32" t="s">
        <v>128</v>
      </c>
    </row>
    <row r="28" spans="1:7" ht="12.75">
      <c r="A28" s="184"/>
      <c r="B28" s="32"/>
      <c r="C28" s="32"/>
      <c r="D28" s="32"/>
      <c r="E28" s="32"/>
      <c r="F28" s="32"/>
      <c r="G28" s="32"/>
    </row>
    <row r="29" spans="1:7" ht="12.75">
      <c r="A29" s="184"/>
      <c r="B29" s="32"/>
      <c r="C29" s="32"/>
      <c r="D29" s="32"/>
      <c r="E29" s="32"/>
      <c r="F29" s="32"/>
      <c r="G29" s="32"/>
    </row>
    <row r="30" ht="12.75">
      <c r="A30" s="2"/>
    </row>
    <row r="31" ht="12.75">
      <c r="A31" s="2"/>
    </row>
    <row r="32" spans="1:7" ht="20.25">
      <c r="A32" s="184"/>
      <c r="B32" s="32"/>
      <c r="C32" s="32"/>
      <c r="D32" s="362" t="s">
        <v>128</v>
      </c>
      <c r="E32" s="32"/>
      <c r="F32" s="32"/>
      <c r="G32" s="32"/>
    </row>
    <row r="33" spans="1:7" ht="12.75">
      <c r="A33" s="184"/>
      <c r="B33" s="32"/>
      <c r="C33" s="32"/>
      <c r="D33" s="32"/>
      <c r="E33" s="32"/>
      <c r="F33" s="32"/>
      <c r="G33" s="32"/>
    </row>
    <row r="34" spans="1:7" ht="12.75">
      <c r="A34" s="184"/>
      <c r="B34" s="32"/>
      <c r="C34" s="32"/>
      <c r="D34" s="32" t="s">
        <v>128</v>
      </c>
      <c r="E34" s="32"/>
      <c r="F34" s="32"/>
      <c r="G34" s="32"/>
    </row>
    <row r="35" spans="1:7" ht="20.25">
      <c r="A35" s="499"/>
      <c r="B35" s="499"/>
      <c r="C35" s="499"/>
      <c r="D35" s="499"/>
      <c r="E35" s="363"/>
      <c r="F35" s="363"/>
      <c r="G35" s="363"/>
    </row>
    <row r="36" spans="1:7" ht="20.25">
      <c r="A36" s="499"/>
      <c r="B36" s="499"/>
      <c r="C36" s="499"/>
      <c r="D36" s="499"/>
      <c r="E36" s="363"/>
      <c r="F36" s="363"/>
      <c r="G36" s="363"/>
    </row>
    <row r="37" spans="1:7" ht="20.25">
      <c r="A37" s="499"/>
      <c r="B37" s="499"/>
      <c r="C37" s="499"/>
      <c r="D37" s="499"/>
      <c r="E37" s="363"/>
      <c r="F37" s="363"/>
      <c r="G37" s="363"/>
    </row>
    <row r="38" spans="1:7" ht="20.25">
      <c r="A38" s="499"/>
      <c r="B38" s="499"/>
      <c r="C38" s="499"/>
      <c r="D38" s="499"/>
      <c r="E38" s="363"/>
      <c r="F38" s="363"/>
      <c r="G38" s="363"/>
    </row>
    <row r="39" spans="1:7" ht="20.25">
      <c r="A39" s="362"/>
      <c r="B39" s="363"/>
      <c r="C39" s="363"/>
      <c r="D39" s="363"/>
      <c r="E39" s="364"/>
      <c r="F39" s="364"/>
      <c r="G39" s="364"/>
    </row>
    <row r="40" spans="1:7" ht="20.25">
      <c r="A40" s="362"/>
      <c r="B40" s="363"/>
      <c r="C40" s="363"/>
      <c r="D40" s="363"/>
      <c r="E40" s="364"/>
      <c r="F40" s="364"/>
      <c r="G40" s="364"/>
    </row>
    <row r="41" spans="1:7" ht="20.25">
      <c r="A41" s="362"/>
      <c r="B41" s="363"/>
      <c r="C41" s="363"/>
      <c r="D41" s="363"/>
      <c r="E41" s="364"/>
      <c r="F41" s="364"/>
      <c r="G41" s="364"/>
    </row>
    <row r="42" spans="1:7" ht="20.25">
      <c r="A42" s="362"/>
      <c r="B42" s="363"/>
      <c r="C42" s="363"/>
      <c r="D42" s="363"/>
      <c r="E42" s="364"/>
      <c r="F42" s="364"/>
      <c r="G42" s="364"/>
    </row>
    <row r="43" spans="1:7" ht="20.25">
      <c r="A43" s="362"/>
      <c r="B43" s="363"/>
      <c r="C43" s="363"/>
      <c r="D43" s="363"/>
      <c r="E43" s="364"/>
      <c r="F43" s="364"/>
      <c r="G43" s="364"/>
    </row>
    <row r="44" spans="1:7" ht="20.25">
      <c r="A44" s="362"/>
      <c r="B44" s="363"/>
      <c r="C44" s="363"/>
      <c r="D44" s="363"/>
      <c r="E44" s="364"/>
      <c r="F44" s="364"/>
      <c r="G44" s="364"/>
    </row>
    <row r="45" spans="1:7" ht="20.25">
      <c r="A45" s="362"/>
      <c r="B45" s="363"/>
      <c r="C45" s="363"/>
      <c r="D45" s="363"/>
      <c r="E45" s="364"/>
      <c r="F45" s="364"/>
      <c r="G45" s="364"/>
    </row>
    <row r="46" spans="1:7" ht="20.25">
      <c r="A46" s="362"/>
      <c r="B46" s="363"/>
      <c r="C46" s="363"/>
      <c r="D46" s="363"/>
      <c r="E46" s="364"/>
      <c r="F46" s="364"/>
      <c r="G46" s="364"/>
    </row>
    <row r="47" spans="1:7" ht="20.25">
      <c r="A47" s="362"/>
      <c r="B47" s="363"/>
      <c r="C47" s="363"/>
      <c r="D47" s="363"/>
      <c r="E47" s="364"/>
      <c r="F47" s="364"/>
      <c r="G47" s="364"/>
    </row>
    <row r="48" spans="1:7" ht="20.25">
      <c r="A48" s="362"/>
      <c r="B48" s="363"/>
      <c r="C48" s="363"/>
      <c r="D48" s="363"/>
      <c r="E48" s="364"/>
      <c r="F48" s="364"/>
      <c r="G48" s="364"/>
    </row>
    <row r="49" spans="1:7" ht="20.25">
      <c r="A49" s="362"/>
      <c r="B49" s="363"/>
      <c r="C49" s="363"/>
      <c r="D49" s="363"/>
      <c r="E49" s="364"/>
      <c r="F49" s="364"/>
      <c r="G49" s="364"/>
    </row>
    <row r="50" spans="1:7" ht="20.25">
      <c r="A50" s="362"/>
      <c r="B50" s="363"/>
      <c r="C50" s="363"/>
      <c r="D50" s="363"/>
      <c r="E50" s="364"/>
      <c r="F50" s="364"/>
      <c r="G50" s="364"/>
    </row>
    <row r="51" spans="1:7" ht="20.25">
      <c r="A51" s="362"/>
      <c r="B51" s="363"/>
      <c r="C51" s="363"/>
      <c r="D51" s="365"/>
      <c r="E51" s="366"/>
      <c r="F51" s="367"/>
      <c r="G51" s="365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</sheetData>
  <mergeCells count="4">
    <mergeCell ref="A9:C12"/>
    <mergeCell ref="D9:D12"/>
    <mergeCell ref="A35:C38"/>
    <mergeCell ref="D35:D38"/>
  </mergeCells>
  <printOptions/>
  <pageMargins left="0.75" right="0.75" top="0.64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Zeros="0" workbookViewId="0" topLeftCell="E7">
      <selection activeCell="S39" sqref="S3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247</v>
      </c>
      <c r="B1" s="108"/>
      <c r="C1" s="108"/>
      <c r="D1" s="108"/>
      <c r="E1" s="108"/>
    </row>
    <row r="2" spans="1:19" ht="12.75">
      <c r="A2" s="438" t="s">
        <v>334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338"/>
      <c r="M2" s="339"/>
      <c r="N2" s="339"/>
      <c r="O2" s="339"/>
      <c r="P2" s="339"/>
      <c r="Q2" s="339"/>
      <c r="R2" s="340"/>
      <c r="S2" s="432" t="s">
        <v>119</v>
      </c>
    </row>
    <row r="3" spans="1:19" ht="18.75">
      <c r="A3" s="341"/>
      <c r="B3" s="200"/>
      <c r="C3" s="201"/>
      <c r="D3" s="202"/>
      <c r="E3" s="203"/>
      <c r="F3" s="434" t="s">
        <v>2</v>
      </c>
      <c r="G3" s="434"/>
      <c r="H3" s="434"/>
      <c r="I3" s="434"/>
      <c r="J3" s="434"/>
      <c r="K3" s="204"/>
      <c r="L3" s="434" t="s">
        <v>3</v>
      </c>
      <c r="M3" s="434"/>
      <c r="N3" s="434"/>
      <c r="O3" s="434"/>
      <c r="P3" s="434"/>
      <c r="Q3" s="434"/>
      <c r="R3" s="204"/>
      <c r="S3" s="433"/>
    </row>
    <row r="4" spans="1:19" ht="12.75">
      <c r="A4" s="341"/>
      <c r="B4" s="91" t="s">
        <v>95</v>
      </c>
      <c r="C4" s="92" t="s">
        <v>5</v>
      </c>
      <c r="D4" s="435" t="s">
        <v>6</v>
      </c>
      <c r="E4" s="436"/>
      <c r="F4" s="436"/>
      <c r="G4" s="436"/>
      <c r="H4" s="436"/>
      <c r="I4" s="436"/>
      <c r="J4" s="436"/>
      <c r="K4" s="206"/>
      <c r="L4" s="435"/>
      <c r="M4" s="437"/>
      <c r="N4" s="437"/>
      <c r="O4" s="437"/>
      <c r="P4" s="437"/>
      <c r="Q4" s="437"/>
      <c r="R4" s="206"/>
      <c r="S4" s="433"/>
    </row>
    <row r="5" spans="1:19" ht="12.75">
      <c r="A5" s="341"/>
      <c r="B5" s="94" t="s">
        <v>97</v>
      </c>
      <c r="C5" s="95" t="s">
        <v>8</v>
      </c>
      <c r="D5" s="96"/>
      <c r="E5" s="97" t="s">
        <v>9</v>
      </c>
      <c r="F5" s="427">
        <v>610</v>
      </c>
      <c r="G5" s="427">
        <v>620</v>
      </c>
      <c r="H5" s="427">
        <v>630</v>
      </c>
      <c r="I5" s="427">
        <v>640</v>
      </c>
      <c r="J5" s="427" t="s">
        <v>10</v>
      </c>
      <c r="K5" s="207"/>
      <c r="L5" s="428">
        <v>711</v>
      </c>
      <c r="M5" s="427">
        <v>713</v>
      </c>
      <c r="N5" s="427">
        <v>714</v>
      </c>
      <c r="O5" s="427">
        <v>716</v>
      </c>
      <c r="P5" s="427">
        <v>717</v>
      </c>
      <c r="Q5" s="427" t="s">
        <v>10</v>
      </c>
      <c r="R5" s="207"/>
      <c r="S5" s="433"/>
    </row>
    <row r="6" spans="1:19" ht="13.5" thickBot="1">
      <c r="A6" s="341"/>
      <c r="B6" s="99" t="s">
        <v>96</v>
      </c>
      <c r="C6" s="100"/>
      <c r="D6" s="101"/>
      <c r="E6" s="102"/>
      <c r="F6" s="427"/>
      <c r="G6" s="427"/>
      <c r="H6" s="427"/>
      <c r="I6" s="427"/>
      <c r="J6" s="427"/>
      <c r="K6" s="207"/>
      <c r="L6" s="428"/>
      <c r="M6" s="427"/>
      <c r="N6" s="427"/>
      <c r="O6" s="427"/>
      <c r="P6" s="427"/>
      <c r="Q6" s="427"/>
      <c r="R6" s="207"/>
      <c r="S6" s="433"/>
    </row>
    <row r="7" spans="1:19" ht="15.75" thickTop="1">
      <c r="A7" s="342">
        <v>1</v>
      </c>
      <c r="B7" s="208" t="s">
        <v>169</v>
      </c>
      <c r="C7" s="209"/>
      <c r="D7" s="210"/>
      <c r="E7" s="210"/>
      <c r="F7" s="211">
        <v>20</v>
      </c>
      <c r="G7" s="211">
        <v>8</v>
      </c>
      <c r="H7" s="211">
        <v>62</v>
      </c>
      <c r="I7" s="211"/>
      <c r="J7" s="211">
        <v>90</v>
      </c>
      <c r="K7" s="212"/>
      <c r="L7" s="213"/>
      <c r="M7" s="211"/>
      <c r="N7" s="211"/>
      <c r="O7" s="211"/>
      <c r="P7" s="211"/>
      <c r="Q7" s="211"/>
      <c r="R7" s="212"/>
      <c r="S7" s="211">
        <v>90</v>
      </c>
    </row>
    <row r="8" spans="1:19" ht="12.75">
      <c r="A8" s="14">
        <f>A7+1</f>
        <v>2</v>
      </c>
      <c r="B8" s="150" t="s">
        <v>128</v>
      </c>
      <c r="C8" s="151" t="s">
        <v>128</v>
      </c>
      <c r="D8" s="152"/>
      <c r="E8" s="151" t="s">
        <v>128</v>
      </c>
      <c r="F8" s="153"/>
      <c r="G8" s="153"/>
      <c r="H8" s="153"/>
      <c r="I8" s="153"/>
      <c r="J8" s="153"/>
      <c r="K8" s="214"/>
      <c r="L8" s="78"/>
      <c r="M8" s="153"/>
      <c r="N8" s="153"/>
      <c r="O8" s="153"/>
      <c r="P8" s="153"/>
      <c r="Q8" s="153"/>
      <c r="R8" s="214"/>
      <c r="S8" s="153"/>
    </row>
    <row r="9" spans="1:19" ht="12.75">
      <c r="A9" s="14">
        <v>3</v>
      </c>
      <c r="B9" s="215" t="s">
        <v>170</v>
      </c>
      <c r="C9" s="217" t="s">
        <v>172</v>
      </c>
      <c r="D9" s="216"/>
      <c r="E9" s="216" t="s">
        <v>175</v>
      </c>
      <c r="F9" s="334"/>
      <c r="G9" s="334"/>
      <c r="H9" s="334">
        <v>10</v>
      </c>
      <c r="I9" s="153"/>
      <c r="J9" s="153">
        <v>10</v>
      </c>
      <c r="K9" s="214"/>
      <c r="L9" s="78"/>
      <c r="M9" s="153"/>
      <c r="N9" s="153"/>
      <c r="O9" s="153"/>
      <c r="P9" s="153"/>
      <c r="Q9" s="153"/>
      <c r="R9" s="214"/>
      <c r="S9" s="153">
        <v>10</v>
      </c>
    </row>
    <row r="10" spans="1:19" ht="12.75">
      <c r="A10" s="14">
        <v>4</v>
      </c>
      <c r="B10" s="215" t="s">
        <v>176</v>
      </c>
      <c r="C10" s="217" t="s">
        <v>128</v>
      </c>
      <c r="D10" s="216"/>
      <c r="E10" s="216" t="s">
        <v>180</v>
      </c>
      <c r="F10" s="334"/>
      <c r="G10" s="334"/>
      <c r="H10" s="334" t="s">
        <v>128</v>
      </c>
      <c r="I10" s="153"/>
      <c r="J10" s="153"/>
      <c r="K10" s="214"/>
      <c r="L10" s="78"/>
      <c r="M10" s="153"/>
      <c r="N10" s="153"/>
      <c r="O10" s="153"/>
      <c r="P10" s="153"/>
      <c r="Q10" s="153"/>
      <c r="R10" s="214"/>
      <c r="S10" s="153"/>
    </row>
    <row r="11" spans="1:19" ht="12.75">
      <c r="A11" s="14">
        <v>5</v>
      </c>
      <c r="B11" s="58" t="s">
        <v>177</v>
      </c>
      <c r="C11" s="53" t="s">
        <v>172</v>
      </c>
      <c r="D11" s="152"/>
      <c r="E11" s="152" t="s">
        <v>181</v>
      </c>
      <c r="F11" s="334"/>
      <c r="G11" s="334"/>
      <c r="H11" s="334">
        <v>10</v>
      </c>
      <c r="I11" s="153"/>
      <c r="J11" s="153">
        <v>10</v>
      </c>
      <c r="K11" s="214"/>
      <c r="L11" s="78"/>
      <c r="M11" s="153"/>
      <c r="N11" s="153"/>
      <c r="O11" s="153"/>
      <c r="P11" s="153"/>
      <c r="Q11" s="153"/>
      <c r="R11" s="214"/>
      <c r="S11" s="153">
        <v>10</v>
      </c>
    </row>
    <row r="12" spans="1:19" ht="12.75">
      <c r="A12" s="14">
        <v>6</v>
      </c>
      <c r="B12" s="58" t="s">
        <v>178</v>
      </c>
      <c r="C12" s="53" t="s">
        <v>203</v>
      </c>
      <c r="D12" s="152"/>
      <c r="E12" s="152" t="s">
        <v>182</v>
      </c>
      <c r="F12" s="334">
        <v>20</v>
      </c>
      <c r="G12" s="334">
        <v>8</v>
      </c>
      <c r="H12" s="334">
        <v>2</v>
      </c>
      <c r="I12" s="153"/>
      <c r="J12" s="153">
        <f>SUM(F12:I12)</f>
        <v>30</v>
      </c>
      <c r="K12" s="214"/>
      <c r="L12" s="78"/>
      <c r="M12" s="153"/>
      <c r="N12" s="153"/>
      <c r="O12" s="153"/>
      <c r="P12" s="153"/>
      <c r="Q12" s="153"/>
      <c r="R12" s="214"/>
      <c r="S12" s="153">
        <v>30</v>
      </c>
    </row>
    <row r="13" spans="1:19" ht="13.5" thickBot="1">
      <c r="A13" s="265">
        <v>7</v>
      </c>
      <c r="B13" s="331" t="s">
        <v>179</v>
      </c>
      <c r="C13" s="332" t="s">
        <v>172</v>
      </c>
      <c r="D13" s="333"/>
      <c r="E13" s="333" t="s">
        <v>183</v>
      </c>
      <c r="F13" s="335"/>
      <c r="G13" s="335"/>
      <c r="H13" s="335">
        <v>40</v>
      </c>
      <c r="I13" s="326"/>
      <c r="J13" s="326">
        <v>40</v>
      </c>
      <c r="K13" s="345"/>
      <c r="L13" s="346"/>
      <c r="M13" s="326"/>
      <c r="N13" s="326"/>
      <c r="O13" s="326"/>
      <c r="P13" s="326"/>
      <c r="Q13" s="326"/>
      <c r="R13" s="345"/>
      <c r="S13" s="326">
        <v>40</v>
      </c>
    </row>
    <row r="17" spans="1:5" ht="25.5" customHeight="1" thickBot="1">
      <c r="A17" s="107" t="s">
        <v>247</v>
      </c>
      <c r="B17" s="108"/>
      <c r="C17" s="108"/>
      <c r="D17" s="108"/>
      <c r="E17" s="108"/>
    </row>
    <row r="18" spans="1:19" ht="12.75">
      <c r="A18" s="429" t="s">
        <v>341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1"/>
      <c r="L18" s="338"/>
      <c r="M18" s="339"/>
      <c r="N18" s="339"/>
      <c r="O18" s="339"/>
      <c r="P18" s="339"/>
      <c r="Q18" s="339"/>
      <c r="R18" s="340"/>
      <c r="S18" s="432" t="s">
        <v>119</v>
      </c>
    </row>
    <row r="19" spans="1:19" ht="18.75">
      <c r="A19" s="341"/>
      <c r="B19" s="200"/>
      <c r="C19" s="201"/>
      <c r="D19" s="202"/>
      <c r="E19" s="203"/>
      <c r="F19" s="434" t="s">
        <v>2</v>
      </c>
      <c r="G19" s="434"/>
      <c r="H19" s="434"/>
      <c r="I19" s="434"/>
      <c r="J19" s="434"/>
      <c r="K19" s="204"/>
      <c r="L19" s="434" t="s">
        <v>3</v>
      </c>
      <c r="M19" s="434"/>
      <c r="N19" s="434"/>
      <c r="O19" s="434"/>
      <c r="P19" s="434"/>
      <c r="Q19" s="434"/>
      <c r="R19" s="204"/>
      <c r="S19" s="433"/>
    </row>
    <row r="20" spans="1:19" ht="12.75">
      <c r="A20" s="341"/>
      <c r="B20" s="91" t="s">
        <v>95</v>
      </c>
      <c r="C20" s="92" t="s">
        <v>5</v>
      </c>
      <c r="D20" s="435" t="s">
        <v>6</v>
      </c>
      <c r="E20" s="436"/>
      <c r="F20" s="436"/>
      <c r="G20" s="436"/>
      <c r="H20" s="436"/>
      <c r="I20" s="436"/>
      <c r="J20" s="436"/>
      <c r="K20" s="206"/>
      <c r="L20" s="435"/>
      <c r="M20" s="437"/>
      <c r="N20" s="437"/>
      <c r="O20" s="437"/>
      <c r="P20" s="437"/>
      <c r="Q20" s="437"/>
      <c r="R20" s="206"/>
      <c r="S20" s="433"/>
    </row>
    <row r="21" spans="1:19" ht="12.75">
      <c r="A21" s="341"/>
      <c r="B21" s="94" t="s">
        <v>97</v>
      </c>
      <c r="C21" s="95" t="s">
        <v>8</v>
      </c>
      <c r="D21" s="96"/>
      <c r="E21" s="97" t="s">
        <v>9</v>
      </c>
      <c r="F21" s="427">
        <v>610</v>
      </c>
      <c r="G21" s="427">
        <v>620</v>
      </c>
      <c r="H21" s="427">
        <v>630</v>
      </c>
      <c r="I21" s="427">
        <v>640</v>
      </c>
      <c r="J21" s="427" t="s">
        <v>10</v>
      </c>
      <c r="K21" s="207"/>
      <c r="L21" s="428">
        <v>711</v>
      </c>
      <c r="M21" s="427">
        <v>713</v>
      </c>
      <c r="N21" s="427">
        <v>714</v>
      </c>
      <c r="O21" s="427">
        <v>716</v>
      </c>
      <c r="P21" s="427">
        <v>717</v>
      </c>
      <c r="Q21" s="427" t="s">
        <v>10</v>
      </c>
      <c r="R21" s="207"/>
      <c r="S21" s="433"/>
    </row>
    <row r="22" spans="1:19" ht="13.5" thickBot="1">
      <c r="A22" s="341"/>
      <c r="B22" s="99" t="s">
        <v>96</v>
      </c>
      <c r="C22" s="100"/>
      <c r="D22" s="101"/>
      <c r="E22" s="102"/>
      <c r="F22" s="427"/>
      <c r="G22" s="427"/>
      <c r="H22" s="427"/>
      <c r="I22" s="427"/>
      <c r="J22" s="427"/>
      <c r="K22" s="207"/>
      <c r="L22" s="428"/>
      <c r="M22" s="427"/>
      <c r="N22" s="427"/>
      <c r="O22" s="427"/>
      <c r="P22" s="427"/>
      <c r="Q22" s="427"/>
      <c r="R22" s="207"/>
      <c r="S22" s="433"/>
    </row>
    <row r="23" spans="1:19" ht="15.75" thickTop="1">
      <c r="A23" s="342">
        <v>1</v>
      </c>
      <c r="B23" s="208" t="s">
        <v>169</v>
      </c>
      <c r="C23" s="209"/>
      <c r="D23" s="210"/>
      <c r="E23" s="210"/>
      <c r="F23" s="211">
        <f>F7/30.126*1000</f>
        <v>663.8783774812455</v>
      </c>
      <c r="G23" s="211">
        <f>G7/30.126*1000</f>
        <v>265.55135099249816</v>
      </c>
      <c r="H23" s="211">
        <v>2054</v>
      </c>
      <c r="I23" s="211">
        <f>I7/30.126*1000</f>
        <v>0</v>
      </c>
      <c r="J23" s="211">
        <v>2983</v>
      </c>
      <c r="K23" s="212"/>
      <c r="L23" s="213"/>
      <c r="M23" s="211"/>
      <c r="N23" s="211"/>
      <c r="O23" s="211"/>
      <c r="P23" s="211"/>
      <c r="Q23" s="211"/>
      <c r="R23" s="212"/>
      <c r="S23" s="343">
        <v>2983</v>
      </c>
    </row>
    <row r="24" spans="1:19" ht="12.75">
      <c r="A24" s="14">
        <f>A23+1</f>
        <v>2</v>
      </c>
      <c r="B24" s="150" t="s">
        <v>128</v>
      </c>
      <c r="C24" s="151" t="s">
        <v>128</v>
      </c>
      <c r="D24" s="152"/>
      <c r="E24" s="151" t="s">
        <v>128</v>
      </c>
      <c r="F24" s="153">
        <f aca="true" t="shared" si="0" ref="F24:F29">F8/30.126*1000</f>
        <v>0</v>
      </c>
      <c r="G24" s="153">
        <f aca="true" t="shared" si="1" ref="G24:J25">G8/30.126*1000</f>
        <v>0</v>
      </c>
      <c r="H24" s="153">
        <f t="shared" si="1"/>
        <v>0</v>
      </c>
      <c r="I24" s="153">
        <f t="shared" si="1"/>
        <v>0</v>
      </c>
      <c r="J24" s="153">
        <f t="shared" si="1"/>
        <v>0</v>
      </c>
      <c r="K24" s="214"/>
      <c r="L24" s="214"/>
      <c r="M24" s="153"/>
      <c r="N24" s="153"/>
      <c r="O24" s="153"/>
      <c r="P24" s="153"/>
      <c r="Q24" s="153"/>
      <c r="R24" s="214"/>
      <c r="S24" s="154">
        <f>S8/30.126*1000</f>
        <v>0</v>
      </c>
    </row>
    <row r="25" spans="1:19" ht="12.75">
      <c r="A25" s="14">
        <v>3</v>
      </c>
      <c r="B25" s="215" t="s">
        <v>170</v>
      </c>
      <c r="C25" s="217" t="s">
        <v>172</v>
      </c>
      <c r="D25" s="216"/>
      <c r="E25" s="216" t="s">
        <v>175</v>
      </c>
      <c r="F25" s="334">
        <f t="shared" si="0"/>
        <v>0</v>
      </c>
      <c r="G25" s="334">
        <f t="shared" si="1"/>
        <v>0</v>
      </c>
      <c r="H25" s="334">
        <v>320</v>
      </c>
      <c r="I25" s="153">
        <f t="shared" si="1"/>
        <v>0</v>
      </c>
      <c r="J25" s="153">
        <v>320</v>
      </c>
      <c r="K25" s="214"/>
      <c r="L25" s="214"/>
      <c r="M25" s="153"/>
      <c r="N25" s="153"/>
      <c r="O25" s="153"/>
      <c r="P25" s="153"/>
      <c r="Q25" s="153"/>
      <c r="R25" s="214"/>
      <c r="S25" s="154">
        <v>320</v>
      </c>
    </row>
    <row r="26" spans="1:19" ht="12.75">
      <c r="A26" s="14">
        <v>4</v>
      </c>
      <c r="B26" s="215" t="s">
        <v>176</v>
      </c>
      <c r="C26" s="217" t="s">
        <v>128</v>
      </c>
      <c r="D26" s="216"/>
      <c r="E26" s="216" t="s">
        <v>180</v>
      </c>
      <c r="F26" s="334">
        <f t="shared" si="0"/>
        <v>0</v>
      </c>
      <c r="G26" s="334">
        <f>G10/30.126*1000</f>
        <v>0</v>
      </c>
      <c r="H26" s="334"/>
      <c r="I26" s="153">
        <f aca="true" t="shared" si="2" ref="I26:J29">I10/30.126*1000</f>
        <v>0</v>
      </c>
      <c r="J26" s="153">
        <f t="shared" si="2"/>
        <v>0</v>
      </c>
      <c r="K26" s="214"/>
      <c r="L26" s="214"/>
      <c r="M26" s="153"/>
      <c r="N26" s="153"/>
      <c r="O26" s="153"/>
      <c r="P26" s="153"/>
      <c r="Q26" s="153"/>
      <c r="R26" s="214"/>
      <c r="S26" s="154">
        <f>S10/30.126*1000</f>
        <v>0</v>
      </c>
    </row>
    <row r="27" spans="1:19" ht="12.75">
      <c r="A27" s="14">
        <v>5</v>
      </c>
      <c r="B27" s="58" t="s">
        <v>177</v>
      </c>
      <c r="C27" s="53" t="s">
        <v>172</v>
      </c>
      <c r="D27" s="152"/>
      <c r="E27" s="152" t="s">
        <v>181</v>
      </c>
      <c r="F27" s="334">
        <f t="shared" si="0"/>
        <v>0</v>
      </c>
      <c r="G27" s="334">
        <f>G11/30.126*1000</f>
        <v>0</v>
      </c>
      <c r="H27" s="334">
        <f>H11/30.126*1000</f>
        <v>331.93918874062274</v>
      </c>
      <c r="I27" s="153">
        <f t="shared" si="2"/>
        <v>0</v>
      </c>
      <c r="J27" s="153">
        <f t="shared" si="2"/>
        <v>331.93918874062274</v>
      </c>
      <c r="K27" s="214"/>
      <c r="L27" s="214"/>
      <c r="M27" s="153"/>
      <c r="N27" s="153"/>
      <c r="O27" s="153"/>
      <c r="P27" s="153"/>
      <c r="Q27" s="153"/>
      <c r="R27" s="214"/>
      <c r="S27" s="154">
        <f>S11/30.126*1000</f>
        <v>331.93918874062274</v>
      </c>
    </row>
    <row r="28" spans="1:19" ht="12.75">
      <c r="A28" s="14">
        <v>6</v>
      </c>
      <c r="B28" s="58" t="s">
        <v>178</v>
      </c>
      <c r="C28" s="53" t="s">
        <v>203</v>
      </c>
      <c r="D28" s="152"/>
      <c r="E28" s="152" t="s">
        <v>182</v>
      </c>
      <c r="F28" s="334">
        <f t="shared" si="0"/>
        <v>663.8783774812455</v>
      </c>
      <c r="G28" s="334">
        <f>G12/30.126*1000</f>
        <v>265.55135099249816</v>
      </c>
      <c r="H28" s="334">
        <v>62</v>
      </c>
      <c r="I28" s="153">
        <f t="shared" si="2"/>
        <v>0</v>
      </c>
      <c r="J28" s="153">
        <v>991</v>
      </c>
      <c r="K28" s="214"/>
      <c r="L28" s="214"/>
      <c r="M28" s="153"/>
      <c r="N28" s="153"/>
      <c r="O28" s="153"/>
      <c r="P28" s="153"/>
      <c r="Q28" s="153"/>
      <c r="R28" s="214"/>
      <c r="S28" s="154">
        <v>991</v>
      </c>
    </row>
    <row r="29" spans="1:19" ht="13.5" thickBot="1">
      <c r="A29" s="265">
        <v>7</v>
      </c>
      <c r="B29" s="331" t="s">
        <v>179</v>
      </c>
      <c r="C29" s="332" t="s">
        <v>172</v>
      </c>
      <c r="D29" s="333"/>
      <c r="E29" s="333" t="s">
        <v>183</v>
      </c>
      <c r="F29" s="335">
        <f t="shared" si="0"/>
        <v>0</v>
      </c>
      <c r="G29" s="335">
        <f>G13/30.126*1000</f>
        <v>0</v>
      </c>
      <c r="H29" s="335">
        <v>1340</v>
      </c>
      <c r="I29" s="326">
        <f t="shared" si="2"/>
        <v>0</v>
      </c>
      <c r="J29" s="326">
        <v>1340</v>
      </c>
      <c r="K29" s="345"/>
      <c r="L29" s="345"/>
      <c r="M29" s="326"/>
      <c r="N29" s="326"/>
      <c r="O29" s="326"/>
      <c r="P29" s="326"/>
      <c r="Q29" s="326"/>
      <c r="R29" s="345"/>
      <c r="S29" s="329">
        <v>1340</v>
      </c>
    </row>
    <row r="30" ht="13.5" thickBot="1"/>
    <row r="31" spans="1:19" ht="12.75" customHeight="1">
      <c r="A31" s="429" t="s">
        <v>353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1"/>
      <c r="L31" s="338"/>
      <c r="M31" s="339"/>
      <c r="N31" s="339"/>
      <c r="O31" s="339"/>
      <c r="P31" s="339"/>
      <c r="Q31" s="339"/>
      <c r="R31" s="340"/>
      <c r="S31" s="432" t="s">
        <v>360</v>
      </c>
    </row>
    <row r="32" spans="1:19" ht="18.75">
      <c r="A32" s="341"/>
      <c r="B32" s="200"/>
      <c r="C32" s="201"/>
      <c r="D32" s="202"/>
      <c r="E32" s="203"/>
      <c r="F32" s="434" t="s">
        <v>2</v>
      </c>
      <c r="G32" s="434"/>
      <c r="H32" s="434"/>
      <c r="I32" s="434"/>
      <c r="J32" s="434"/>
      <c r="K32" s="204"/>
      <c r="L32" s="434" t="s">
        <v>3</v>
      </c>
      <c r="M32" s="434"/>
      <c r="N32" s="434"/>
      <c r="O32" s="434"/>
      <c r="P32" s="434"/>
      <c r="Q32" s="434"/>
      <c r="R32" s="204"/>
      <c r="S32" s="433"/>
    </row>
    <row r="33" spans="1:19" ht="12.75">
      <c r="A33" s="341"/>
      <c r="B33" s="91" t="s">
        <v>95</v>
      </c>
      <c r="C33" s="92" t="s">
        <v>5</v>
      </c>
      <c r="D33" s="435" t="s">
        <v>6</v>
      </c>
      <c r="E33" s="436"/>
      <c r="F33" s="436"/>
      <c r="G33" s="436"/>
      <c r="H33" s="436"/>
      <c r="I33" s="436"/>
      <c r="J33" s="436"/>
      <c r="K33" s="206"/>
      <c r="L33" s="435"/>
      <c r="M33" s="437"/>
      <c r="N33" s="437"/>
      <c r="O33" s="437"/>
      <c r="P33" s="437"/>
      <c r="Q33" s="437"/>
      <c r="R33" s="206"/>
      <c r="S33" s="433"/>
    </row>
    <row r="34" spans="1:19" ht="12.75">
      <c r="A34" s="341"/>
      <c r="B34" s="94" t="s">
        <v>97</v>
      </c>
      <c r="C34" s="95" t="s">
        <v>8</v>
      </c>
      <c r="D34" s="96"/>
      <c r="E34" s="97" t="s">
        <v>9</v>
      </c>
      <c r="F34" s="427">
        <v>610</v>
      </c>
      <c r="G34" s="427">
        <v>620</v>
      </c>
      <c r="H34" s="427">
        <v>630</v>
      </c>
      <c r="I34" s="427">
        <v>640</v>
      </c>
      <c r="J34" s="427" t="s">
        <v>10</v>
      </c>
      <c r="K34" s="207"/>
      <c r="L34" s="428">
        <v>711</v>
      </c>
      <c r="M34" s="427">
        <v>713</v>
      </c>
      <c r="N34" s="427">
        <v>714</v>
      </c>
      <c r="O34" s="427">
        <v>716</v>
      </c>
      <c r="P34" s="427">
        <v>717</v>
      </c>
      <c r="Q34" s="427" t="s">
        <v>10</v>
      </c>
      <c r="R34" s="207"/>
      <c r="S34" s="433"/>
    </row>
    <row r="35" spans="1:19" ht="13.5" thickBot="1">
      <c r="A35" s="341"/>
      <c r="B35" s="99" t="s">
        <v>96</v>
      </c>
      <c r="C35" s="100"/>
      <c r="D35" s="101"/>
      <c r="E35" s="102"/>
      <c r="F35" s="427"/>
      <c r="G35" s="427"/>
      <c r="H35" s="427"/>
      <c r="I35" s="427"/>
      <c r="J35" s="427"/>
      <c r="K35" s="207"/>
      <c r="L35" s="428"/>
      <c r="M35" s="427"/>
      <c r="N35" s="427"/>
      <c r="O35" s="427"/>
      <c r="P35" s="427"/>
      <c r="Q35" s="427"/>
      <c r="R35" s="207"/>
      <c r="S35" s="433"/>
    </row>
    <row r="36" spans="1:19" ht="15.75" thickTop="1">
      <c r="A36" s="342">
        <v>1</v>
      </c>
      <c r="B36" s="208" t="s">
        <v>169</v>
      </c>
      <c r="C36" s="209"/>
      <c r="D36" s="210"/>
      <c r="E36" s="210"/>
      <c r="F36" s="334">
        <v>664</v>
      </c>
      <c r="G36" s="334">
        <v>265</v>
      </c>
      <c r="H36" s="211">
        <v>1890</v>
      </c>
      <c r="I36" s="211"/>
      <c r="J36" s="211">
        <v>2819</v>
      </c>
      <c r="K36" s="212"/>
      <c r="L36" s="213"/>
      <c r="M36" s="211"/>
      <c r="N36" s="211"/>
      <c r="O36" s="211"/>
      <c r="P36" s="211"/>
      <c r="Q36" s="211"/>
      <c r="R36" s="212"/>
      <c r="S36" s="343">
        <v>2819</v>
      </c>
    </row>
    <row r="37" spans="1:19" ht="12.75">
      <c r="A37" s="14">
        <f>A36+1</f>
        <v>2</v>
      </c>
      <c r="B37" s="150" t="s">
        <v>128</v>
      </c>
      <c r="C37" s="151" t="s">
        <v>128</v>
      </c>
      <c r="D37" s="152"/>
      <c r="E37" s="151" t="s">
        <v>128</v>
      </c>
      <c r="F37" s="153"/>
      <c r="G37" s="153"/>
      <c r="H37" s="153"/>
      <c r="I37" s="153"/>
      <c r="J37" s="153"/>
      <c r="K37" s="214"/>
      <c r="L37" s="214"/>
      <c r="M37" s="153"/>
      <c r="N37" s="153"/>
      <c r="O37" s="153"/>
      <c r="P37" s="153"/>
      <c r="Q37" s="153"/>
      <c r="R37" s="214"/>
      <c r="S37" s="154">
        <f>S21/30.126*1000</f>
        <v>0</v>
      </c>
    </row>
    <row r="38" spans="1:19" ht="12.75">
      <c r="A38" s="14">
        <v>3</v>
      </c>
      <c r="B38" s="215" t="s">
        <v>170</v>
      </c>
      <c r="C38" s="217" t="s">
        <v>172</v>
      </c>
      <c r="D38" s="216"/>
      <c r="E38" s="216" t="s">
        <v>175</v>
      </c>
      <c r="F38" s="334"/>
      <c r="G38" s="334"/>
      <c r="H38" s="334">
        <v>225</v>
      </c>
      <c r="I38" s="153"/>
      <c r="J38" s="153">
        <v>225</v>
      </c>
      <c r="K38" s="214"/>
      <c r="L38" s="214"/>
      <c r="M38" s="153"/>
      <c r="N38" s="153"/>
      <c r="O38" s="153"/>
      <c r="P38" s="153"/>
      <c r="Q38" s="153"/>
      <c r="R38" s="214"/>
      <c r="S38" s="154">
        <v>225</v>
      </c>
    </row>
    <row r="39" spans="1:19" ht="12.75">
      <c r="A39" s="14">
        <v>4</v>
      </c>
      <c r="B39" s="215" t="s">
        <v>176</v>
      </c>
      <c r="C39" s="217" t="s">
        <v>128</v>
      </c>
      <c r="D39" s="216"/>
      <c r="E39" s="216" t="s">
        <v>180</v>
      </c>
      <c r="F39" s="334"/>
      <c r="G39" s="334"/>
      <c r="H39" s="334" t="s">
        <v>128</v>
      </c>
      <c r="I39" s="153"/>
      <c r="J39" s="153" t="s">
        <v>128</v>
      </c>
      <c r="K39" s="214"/>
      <c r="L39" s="214"/>
      <c r="M39" s="153"/>
      <c r="N39" s="153"/>
      <c r="O39" s="153"/>
      <c r="P39" s="153"/>
      <c r="Q39" s="153"/>
      <c r="R39" s="214"/>
      <c r="S39" s="154" t="s">
        <v>128</v>
      </c>
    </row>
    <row r="40" spans="1:19" ht="12.75">
      <c r="A40" s="14">
        <v>5</v>
      </c>
      <c r="B40" s="58" t="s">
        <v>177</v>
      </c>
      <c r="C40" s="53" t="s">
        <v>171</v>
      </c>
      <c r="D40" s="152"/>
      <c r="E40" s="152" t="s">
        <v>181</v>
      </c>
      <c r="F40" s="334"/>
      <c r="G40" s="334"/>
      <c r="H40" s="334">
        <v>249</v>
      </c>
      <c r="I40" s="153"/>
      <c r="J40" s="153">
        <v>249</v>
      </c>
      <c r="K40" s="214"/>
      <c r="L40" s="214"/>
      <c r="M40" s="153"/>
      <c r="N40" s="153"/>
      <c r="O40" s="153"/>
      <c r="P40" s="153"/>
      <c r="Q40" s="153"/>
      <c r="R40" s="214"/>
      <c r="S40" s="154">
        <v>249</v>
      </c>
    </row>
    <row r="41" spans="1:19" ht="12.75">
      <c r="A41" s="14">
        <v>6</v>
      </c>
      <c r="B41" s="58" t="s">
        <v>178</v>
      </c>
      <c r="C41" s="53" t="s">
        <v>203</v>
      </c>
      <c r="D41" s="152"/>
      <c r="E41" s="152" t="s">
        <v>182</v>
      </c>
      <c r="F41" s="334">
        <v>664</v>
      </c>
      <c r="G41" s="334">
        <v>265</v>
      </c>
      <c r="H41" s="334">
        <v>76</v>
      </c>
      <c r="I41" s="153"/>
      <c r="J41" s="153">
        <v>1005</v>
      </c>
      <c r="K41" s="214"/>
      <c r="L41" s="214"/>
      <c r="M41" s="153"/>
      <c r="N41" s="153"/>
      <c r="O41" s="153"/>
      <c r="P41" s="153"/>
      <c r="Q41" s="153"/>
      <c r="R41" s="214"/>
      <c r="S41" s="154">
        <v>1005</v>
      </c>
    </row>
    <row r="42" spans="1:19" ht="13.5" thickBot="1">
      <c r="A42" s="265">
        <v>7</v>
      </c>
      <c r="B42" s="331" t="s">
        <v>179</v>
      </c>
      <c r="C42" s="332" t="s">
        <v>172</v>
      </c>
      <c r="D42" s="333"/>
      <c r="E42" s="333" t="s">
        <v>183</v>
      </c>
      <c r="F42" s="335"/>
      <c r="G42" s="335"/>
      <c r="H42" s="335">
        <v>1340</v>
      </c>
      <c r="I42" s="326"/>
      <c r="J42" s="326">
        <v>1340</v>
      </c>
      <c r="K42" s="345"/>
      <c r="L42" s="345"/>
      <c r="M42" s="326"/>
      <c r="N42" s="326"/>
      <c r="O42" s="326"/>
      <c r="P42" s="326"/>
      <c r="Q42" s="326"/>
      <c r="R42" s="345"/>
      <c r="S42" s="329">
        <v>1340</v>
      </c>
    </row>
  </sheetData>
  <mergeCells count="51"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  <mergeCell ref="L19:Q19"/>
    <mergeCell ref="L21:L22"/>
    <mergeCell ref="M21:M22"/>
    <mergeCell ref="N21:N22"/>
    <mergeCell ref="O21:O22"/>
    <mergeCell ref="P21:P22"/>
    <mergeCell ref="Q21:Q22"/>
    <mergeCell ref="A31:K31"/>
    <mergeCell ref="S31:S35"/>
    <mergeCell ref="F32:J32"/>
    <mergeCell ref="L32:Q32"/>
    <mergeCell ref="D33:J33"/>
    <mergeCell ref="L33:Q33"/>
    <mergeCell ref="F34:F35"/>
    <mergeCell ref="G34:G35"/>
    <mergeCell ref="H34:H35"/>
    <mergeCell ref="I34:I35"/>
    <mergeCell ref="O34:O35"/>
    <mergeCell ref="P34:P35"/>
    <mergeCell ref="Q34:Q35"/>
    <mergeCell ref="J34:J35"/>
    <mergeCell ref="L34:L35"/>
    <mergeCell ref="M34:M35"/>
    <mergeCell ref="N34:N35"/>
  </mergeCells>
  <printOptions/>
  <pageMargins left="0.67" right="0.5" top="0.4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showZeros="0" workbookViewId="0" topLeftCell="E1">
      <selection activeCell="O39" sqref="O3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246</v>
      </c>
      <c r="C1" s="108"/>
      <c r="D1" s="108"/>
      <c r="E1" s="108"/>
      <c r="F1" s="220"/>
      <c r="G1" s="220"/>
      <c r="H1" s="220"/>
      <c r="I1" s="220"/>
      <c r="J1" s="220"/>
      <c r="K1" s="355"/>
      <c r="L1" s="220"/>
      <c r="M1" s="220"/>
      <c r="N1" s="220"/>
      <c r="O1" s="220"/>
      <c r="P1" s="220"/>
      <c r="Q1" s="220"/>
      <c r="R1" s="355"/>
      <c r="S1" s="220"/>
    </row>
    <row r="2" spans="1:19" ht="12.75">
      <c r="A2" s="438" t="s">
        <v>335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338"/>
      <c r="M2" s="339"/>
      <c r="N2" s="339"/>
      <c r="O2" s="339"/>
      <c r="P2" s="339"/>
      <c r="Q2" s="339"/>
      <c r="R2" s="340"/>
      <c r="S2" s="432" t="s">
        <v>119</v>
      </c>
    </row>
    <row r="3" spans="1:19" ht="18.75">
      <c r="A3" s="341"/>
      <c r="B3" s="200"/>
      <c r="C3" s="201"/>
      <c r="D3" s="202"/>
      <c r="E3" s="203"/>
      <c r="F3" s="434" t="s">
        <v>2</v>
      </c>
      <c r="G3" s="434"/>
      <c r="H3" s="434"/>
      <c r="I3" s="434"/>
      <c r="J3" s="434"/>
      <c r="K3" s="204"/>
      <c r="L3" s="434" t="s">
        <v>3</v>
      </c>
      <c r="M3" s="434"/>
      <c r="N3" s="434"/>
      <c r="O3" s="434"/>
      <c r="P3" s="434"/>
      <c r="Q3" s="434"/>
      <c r="R3" s="204"/>
      <c r="S3" s="433"/>
    </row>
    <row r="4" spans="1:19" ht="12.75">
      <c r="A4" s="341"/>
      <c r="B4" s="91" t="s">
        <v>95</v>
      </c>
      <c r="C4" s="92" t="s">
        <v>5</v>
      </c>
      <c r="D4" s="435" t="s">
        <v>6</v>
      </c>
      <c r="E4" s="436"/>
      <c r="F4" s="436"/>
      <c r="G4" s="436"/>
      <c r="H4" s="436"/>
      <c r="I4" s="436"/>
      <c r="J4" s="436"/>
      <c r="K4" s="206"/>
      <c r="L4" s="435"/>
      <c r="M4" s="437"/>
      <c r="N4" s="437"/>
      <c r="O4" s="437"/>
      <c r="P4" s="437"/>
      <c r="Q4" s="437"/>
      <c r="R4" s="206"/>
      <c r="S4" s="433"/>
    </row>
    <row r="5" spans="1:19" ht="12.75">
      <c r="A5" s="341"/>
      <c r="B5" s="94" t="s">
        <v>97</v>
      </c>
      <c r="C5" s="95" t="s">
        <v>8</v>
      </c>
      <c r="D5" s="96"/>
      <c r="E5" s="97" t="s">
        <v>9</v>
      </c>
      <c r="F5" s="427">
        <v>610</v>
      </c>
      <c r="G5" s="427">
        <v>620</v>
      </c>
      <c r="H5" s="427">
        <v>630</v>
      </c>
      <c r="I5" s="427">
        <v>640</v>
      </c>
      <c r="J5" s="427" t="s">
        <v>10</v>
      </c>
      <c r="K5" s="207"/>
      <c r="L5" s="428">
        <v>711</v>
      </c>
      <c r="M5" s="427">
        <v>713</v>
      </c>
      <c r="N5" s="427">
        <v>714</v>
      </c>
      <c r="O5" s="427">
        <v>716</v>
      </c>
      <c r="P5" s="427">
        <v>717</v>
      </c>
      <c r="Q5" s="427" t="s">
        <v>10</v>
      </c>
      <c r="R5" s="207"/>
      <c r="S5" s="433"/>
    </row>
    <row r="6" spans="1:19" ht="13.5" thickBot="1">
      <c r="A6" s="341"/>
      <c r="B6" s="99" t="s">
        <v>96</v>
      </c>
      <c r="C6" s="100"/>
      <c r="D6" s="101"/>
      <c r="E6" s="102"/>
      <c r="F6" s="427"/>
      <c r="G6" s="427"/>
      <c r="H6" s="427"/>
      <c r="I6" s="427"/>
      <c r="J6" s="427"/>
      <c r="K6" s="207"/>
      <c r="L6" s="428"/>
      <c r="M6" s="427"/>
      <c r="N6" s="427"/>
      <c r="O6" s="427"/>
      <c r="P6" s="427"/>
      <c r="Q6" s="427"/>
      <c r="R6" s="207"/>
      <c r="S6" s="433"/>
    </row>
    <row r="7" spans="1:19" ht="15.75" thickTop="1">
      <c r="A7" s="350">
        <v>1</v>
      </c>
      <c r="B7" s="208" t="s">
        <v>158</v>
      </c>
      <c r="C7" s="209"/>
      <c r="D7" s="210"/>
      <c r="E7" s="210"/>
      <c r="F7" s="211"/>
      <c r="G7" s="211"/>
      <c r="H7" s="211">
        <v>457</v>
      </c>
      <c r="I7" s="211"/>
      <c r="J7" s="211">
        <v>457</v>
      </c>
      <c r="K7" s="212"/>
      <c r="L7" s="213"/>
      <c r="M7" s="211"/>
      <c r="N7" s="211"/>
      <c r="O7" s="211"/>
      <c r="P7" s="211"/>
      <c r="Q7" s="211"/>
      <c r="R7" s="212"/>
      <c r="S7" s="211">
        <v>457</v>
      </c>
    </row>
    <row r="8" spans="1:19" ht="12.75">
      <c r="A8" s="14">
        <f>A7+1</f>
        <v>2</v>
      </c>
      <c r="B8" s="150" t="s">
        <v>128</v>
      </c>
      <c r="C8" s="151" t="s">
        <v>128</v>
      </c>
      <c r="D8" s="152"/>
      <c r="E8" s="151" t="s">
        <v>128</v>
      </c>
      <c r="F8" s="153"/>
      <c r="G8" s="153"/>
      <c r="H8" s="153"/>
      <c r="I8" s="153"/>
      <c r="J8" s="153"/>
      <c r="K8" s="214"/>
      <c r="L8" s="78"/>
      <c r="M8" s="153"/>
      <c r="N8" s="153"/>
      <c r="O8" s="153"/>
      <c r="P8" s="153"/>
      <c r="Q8" s="153"/>
      <c r="R8" s="214"/>
      <c r="S8" s="153"/>
    </row>
    <row r="9" spans="1:19" ht="12.75">
      <c r="A9" s="14">
        <v>3</v>
      </c>
      <c r="B9" s="215" t="s">
        <v>159</v>
      </c>
      <c r="C9" s="217" t="s">
        <v>171</v>
      </c>
      <c r="D9" s="216"/>
      <c r="E9" s="216" t="s">
        <v>162</v>
      </c>
      <c r="F9" s="153"/>
      <c r="G9" s="153"/>
      <c r="H9" s="334">
        <v>15</v>
      </c>
      <c r="I9" s="153"/>
      <c r="J9" s="334">
        <v>15</v>
      </c>
      <c r="K9" s="214"/>
      <c r="L9" s="78"/>
      <c r="M9" s="153"/>
      <c r="N9" s="153"/>
      <c r="O9" s="153"/>
      <c r="P9" s="153"/>
      <c r="Q9" s="153"/>
      <c r="R9" s="214"/>
      <c r="S9" s="334">
        <v>15</v>
      </c>
    </row>
    <row r="10" spans="1:19" ht="12.75">
      <c r="A10" s="14">
        <v>4</v>
      </c>
      <c r="B10" s="215" t="s">
        <v>160</v>
      </c>
      <c r="C10" s="217" t="s">
        <v>172</v>
      </c>
      <c r="D10" s="216"/>
      <c r="E10" s="216" t="s">
        <v>168</v>
      </c>
      <c r="F10" s="153"/>
      <c r="G10" s="153"/>
      <c r="H10" s="334">
        <v>137</v>
      </c>
      <c r="I10" s="153"/>
      <c r="J10" s="334">
        <v>137</v>
      </c>
      <c r="K10" s="214"/>
      <c r="L10" s="78"/>
      <c r="M10" s="153"/>
      <c r="N10" s="153"/>
      <c r="O10" s="153"/>
      <c r="P10" s="153"/>
      <c r="Q10" s="153"/>
      <c r="R10" s="214"/>
      <c r="S10" s="334">
        <v>137</v>
      </c>
    </row>
    <row r="11" spans="1:19" ht="12.75">
      <c r="A11" s="14">
        <v>5</v>
      </c>
      <c r="B11" s="215" t="s">
        <v>161</v>
      </c>
      <c r="C11" s="217" t="s">
        <v>172</v>
      </c>
      <c r="D11" s="216"/>
      <c r="E11" s="216" t="s">
        <v>163</v>
      </c>
      <c r="F11" s="153"/>
      <c r="G11" s="153"/>
      <c r="H11" s="334">
        <v>63</v>
      </c>
      <c r="I11" s="153"/>
      <c r="J11" s="334">
        <v>63</v>
      </c>
      <c r="K11" s="214"/>
      <c r="L11" s="78"/>
      <c r="M11" s="153"/>
      <c r="N11" s="153"/>
      <c r="O11" s="153"/>
      <c r="P11" s="153"/>
      <c r="Q11" s="153"/>
      <c r="R11" s="214"/>
      <c r="S11" s="334">
        <v>63</v>
      </c>
    </row>
    <row r="12" spans="1:19" ht="12.75">
      <c r="A12" s="14">
        <v>6</v>
      </c>
      <c r="B12" s="215" t="s">
        <v>164</v>
      </c>
      <c r="C12" s="217" t="s">
        <v>173</v>
      </c>
      <c r="D12" s="216"/>
      <c r="E12" s="216" t="s">
        <v>165</v>
      </c>
      <c r="F12" s="153"/>
      <c r="G12" s="153"/>
      <c r="H12" s="334">
        <v>70</v>
      </c>
      <c r="I12" s="153"/>
      <c r="J12" s="334">
        <v>70</v>
      </c>
      <c r="K12" s="214"/>
      <c r="L12" s="78"/>
      <c r="M12" s="153"/>
      <c r="N12" s="153"/>
      <c r="O12" s="153"/>
      <c r="P12" s="153"/>
      <c r="Q12" s="153"/>
      <c r="R12" s="214"/>
      <c r="S12" s="334">
        <v>70</v>
      </c>
    </row>
    <row r="13" spans="1:19" ht="13.5" thickBot="1">
      <c r="A13" s="265">
        <v>7</v>
      </c>
      <c r="B13" s="331" t="s">
        <v>166</v>
      </c>
      <c r="C13" s="332" t="s">
        <v>174</v>
      </c>
      <c r="D13" s="333"/>
      <c r="E13" s="333" t="s">
        <v>167</v>
      </c>
      <c r="F13" s="326"/>
      <c r="G13" s="326"/>
      <c r="H13" s="326">
        <v>172</v>
      </c>
      <c r="I13" s="326"/>
      <c r="J13" s="326">
        <v>172</v>
      </c>
      <c r="K13" s="345"/>
      <c r="L13" s="346"/>
      <c r="M13" s="326"/>
      <c r="N13" s="326"/>
      <c r="O13" s="326"/>
      <c r="P13" s="326"/>
      <c r="Q13" s="326"/>
      <c r="R13" s="345"/>
      <c r="S13" s="326">
        <v>172</v>
      </c>
    </row>
    <row r="14" spans="2:19" ht="19.5" thickBot="1">
      <c r="B14" s="107" t="s">
        <v>246</v>
      </c>
      <c r="C14" s="108"/>
      <c r="D14" s="108"/>
      <c r="E14" s="108"/>
      <c r="F14" s="220"/>
      <c r="G14" s="220"/>
      <c r="H14" s="220"/>
      <c r="I14" s="220"/>
      <c r="J14" s="220"/>
      <c r="K14" s="355"/>
      <c r="L14" s="220"/>
      <c r="M14" s="220"/>
      <c r="N14" s="220"/>
      <c r="O14" s="220"/>
      <c r="P14" s="220"/>
      <c r="Q14" s="220"/>
      <c r="R14" s="355"/>
      <c r="S14" s="220"/>
    </row>
    <row r="15" spans="1:19" ht="12.75">
      <c r="A15" s="429" t="s">
        <v>342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1"/>
      <c r="L15" s="338"/>
      <c r="M15" s="339"/>
      <c r="N15" s="339"/>
      <c r="O15" s="339"/>
      <c r="P15" s="339"/>
      <c r="Q15" s="339"/>
      <c r="R15" s="340"/>
      <c r="S15" s="432" t="s">
        <v>119</v>
      </c>
    </row>
    <row r="16" spans="1:19" ht="18.75">
      <c r="A16" s="341"/>
      <c r="B16" s="200"/>
      <c r="C16" s="201"/>
      <c r="D16" s="202"/>
      <c r="E16" s="203"/>
      <c r="F16" s="434" t="s">
        <v>2</v>
      </c>
      <c r="G16" s="434"/>
      <c r="H16" s="434"/>
      <c r="I16" s="434"/>
      <c r="J16" s="434"/>
      <c r="K16" s="204"/>
      <c r="L16" s="434" t="s">
        <v>3</v>
      </c>
      <c r="M16" s="434"/>
      <c r="N16" s="434"/>
      <c r="O16" s="434"/>
      <c r="P16" s="434"/>
      <c r="Q16" s="434"/>
      <c r="R16" s="204"/>
      <c r="S16" s="433"/>
    </row>
    <row r="17" spans="1:19" ht="12.75">
      <c r="A17" s="341"/>
      <c r="B17" s="91" t="s">
        <v>95</v>
      </c>
      <c r="C17" s="92" t="s">
        <v>5</v>
      </c>
      <c r="D17" s="435" t="s">
        <v>6</v>
      </c>
      <c r="E17" s="436"/>
      <c r="F17" s="436"/>
      <c r="G17" s="436"/>
      <c r="H17" s="436"/>
      <c r="I17" s="436"/>
      <c r="J17" s="436"/>
      <c r="K17" s="206"/>
      <c r="L17" s="435"/>
      <c r="M17" s="437"/>
      <c r="N17" s="437"/>
      <c r="O17" s="437"/>
      <c r="P17" s="437"/>
      <c r="Q17" s="437"/>
      <c r="R17" s="206"/>
      <c r="S17" s="433"/>
    </row>
    <row r="18" spans="1:19" ht="12.75">
      <c r="A18" s="341"/>
      <c r="B18" s="94" t="s">
        <v>97</v>
      </c>
      <c r="C18" s="95" t="s">
        <v>8</v>
      </c>
      <c r="D18" s="96"/>
      <c r="E18" s="97" t="s">
        <v>9</v>
      </c>
      <c r="F18" s="427">
        <v>610</v>
      </c>
      <c r="G18" s="427">
        <v>620</v>
      </c>
      <c r="H18" s="427">
        <v>630</v>
      </c>
      <c r="I18" s="427">
        <v>640</v>
      </c>
      <c r="J18" s="427" t="s">
        <v>10</v>
      </c>
      <c r="K18" s="207"/>
      <c r="L18" s="428">
        <v>711</v>
      </c>
      <c r="M18" s="427">
        <v>713</v>
      </c>
      <c r="N18" s="427">
        <v>714</v>
      </c>
      <c r="O18" s="427">
        <v>716</v>
      </c>
      <c r="P18" s="427">
        <v>717</v>
      </c>
      <c r="Q18" s="427" t="s">
        <v>10</v>
      </c>
      <c r="R18" s="207"/>
      <c r="S18" s="433"/>
    </row>
    <row r="19" spans="1:19" ht="13.5" thickBot="1">
      <c r="A19" s="341"/>
      <c r="B19" s="99" t="s">
        <v>96</v>
      </c>
      <c r="C19" s="100"/>
      <c r="D19" s="101"/>
      <c r="E19" s="102"/>
      <c r="F19" s="427"/>
      <c r="G19" s="427"/>
      <c r="H19" s="427"/>
      <c r="I19" s="427"/>
      <c r="J19" s="427"/>
      <c r="K19" s="207"/>
      <c r="L19" s="428"/>
      <c r="M19" s="427"/>
      <c r="N19" s="427"/>
      <c r="O19" s="427"/>
      <c r="P19" s="427"/>
      <c r="Q19" s="427"/>
      <c r="R19" s="207"/>
      <c r="S19" s="433"/>
    </row>
    <row r="20" spans="1:19" ht="15.75" thickTop="1">
      <c r="A20" s="350">
        <v>1</v>
      </c>
      <c r="B20" s="208" t="s">
        <v>158</v>
      </c>
      <c r="C20" s="209"/>
      <c r="D20" s="210"/>
      <c r="E20" s="210"/>
      <c r="F20" s="211"/>
      <c r="G20" s="211"/>
      <c r="H20" s="211">
        <v>15160</v>
      </c>
      <c r="I20" s="211">
        <f aca="true" t="shared" si="0" ref="I20:R20">I7/30.126*1000</f>
        <v>0</v>
      </c>
      <c r="J20" s="211">
        <v>15160</v>
      </c>
      <c r="K20" s="212">
        <f t="shared" si="0"/>
        <v>0</v>
      </c>
      <c r="L20" s="213">
        <f t="shared" si="0"/>
        <v>0</v>
      </c>
      <c r="M20" s="211">
        <f t="shared" si="0"/>
        <v>0</v>
      </c>
      <c r="N20" s="211">
        <f t="shared" si="0"/>
        <v>0</v>
      </c>
      <c r="O20" s="211">
        <f t="shared" si="0"/>
        <v>0</v>
      </c>
      <c r="P20" s="211">
        <f t="shared" si="0"/>
        <v>0</v>
      </c>
      <c r="Q20" s="211">
        <f t="shared" si="0"/>
        <v>0</v>
      </c>
      <c r="R20" s="212">
        <f t="shared" si="0"/>
        <v>0</v>
      </c>
      <c r="S20" s="211">
        <v>15160</v>
      </c>
    </row>
    <row r="21" spans="1:19" ht="12.75">
      <c r="A21" s="14">
        <f>A20+1</f>
        <v>2</v>
      </c>
      <c r="B21" s="150" t="s">
        <v>128</v>
      </c>
      <c r="C21" s="151" t="s">
        <v>128</v>
      </c>
      <c r="D21" s="152"/>
      <c r="E21" s="151" t="s">
        <v>128</v>
      </c>
      <c r="F21" s="153"/>
      <c r="G21" s="153"/>
      <c r="H21" s="153"/>
      <c r="I21" s="153">
        <f aca="true" t="shared" si="1" ref="I21:R21">I8/30.126*1000</f>
        <v>0</v>
      </c>
      <c r="J21" s="153">
        <f t="shared" si="1"/>
        <v>0</v>
      </c>
      <c r="K21" s="214">
        <f t="shared" si="1"/>
        <v>0</v>
      </c>
      <c r="L21" s="78">
        <f t="shared" si="1"/>
        <v>0</v>
      </c>
      <c r="M21" s="153">
        <f t="shared" si="1"/>
        <v>0</v>
      </c>
      <c r="N21" s="153">
        <f t="shared" si="1"/>
        <v>0</v>
      </c>
      <c r="O21" s="153">
        <f t="shared" si="1"/>
        <v>0</v>
      </c>
      <c r="P21" s="153">
        <f t="shared" si="1"/>
        <v>0</v>
      </c>
      <c r="Q21" s="153">
        <f t="shared" si="1"/>
        <v>0</v>
      </c>
      <c r="R21" s="214">
        <f t="shared" si="1"/>
        <v>0</v>
      </c>
      <c r="S21" s="153">
        <f>S8/30.126*1000</f>
        <v>0</v>
      </c>
    </row>
    <row r="22" spans="1:19" ht="12.75">
      <c r="A22" s="14">
        <v>3</v>
      </c>
      <c r="B22" s="215" t="s">
        <v>159</v>
      </c>
      <c r="C22" s="217" t="s">
        <v>171</v>
      </c>
      <c r="D22" s="216"/>
      <c r="E22" s="216" t="s">
        <v>162</v>
      </c>
      <c r="F22" s="153"/>
      <c r="G22" s="153"/>
      <c r="H22" s="334">
        <f>H9/30.126*1000</f>
        <v>497.90878311093405</v>
      </c>
      <c r="I22" s="153">
        <f aca="true" t="shared" si="2" ref="I22:R22">I9/30.126*1000</f>
        <v>0</v>
      </c>
      <c r="J22" s="334">
        <f>J9/30.126*1000</f>
        <v>497.90878311093405</v>
      </c>
      <c r="K22" s="214">
        <f t="shared" si="2"/>
        <v>0</v>
      </c>
      <c r="L22" s="78">
        <f t="shared" si="2"/>
        <v>0</v>
      </c>
      <c r="M22" s="153">
        <f t="shared" si="2"/>
        <v>0</v>
      </c>
      <c r="N22" s="153">
        <f t="shared" si="2"/>
        <v>0</v>
      </c>
      <c r="O22" s="153">
        <f t="shared" si="2"/>
        <v>0</v>
      </c>
      <c r="P22" s="153">
        <f t="shared" si="2"/>
        <v>0</v>
      </c>
      <c r="Q22" s="153">
        <f t="shared" si="2"/>
        <v>0</v>
      </c>
      <c r="R22" s="214">
        <f t="shared" si="2"/>
        <v>0</v>
      </c>
      <c r="S22" s="334">
        <f>S9/30.126*1000</f>
        <v>497.90878311093405</v>
      </c>
    </row>
    <row r="23" spans="1:19" ht="12.75">
      <c r="A23" s="14">
        <v>4</v>
      </c>
      <c r="B23" s="215" t="s">
        <v>160</v>
      </c>
      <c r="C23" s="217" t="s">
        <v>172</v>
      </c>
      <c r="D23" s="216"/>
      <c r="E23" s="216" t="s">
        <v>168</v>
      </c>
      <c r="F23" s="153"/>
      <c r="G23" s="153"/>
      <c r="H23" s="334">
        <v>4539</v>
      </c>
      <c r="I23" s="153">
        <f aca="true" t="shared" si="3" ref="I23:R23">I10/30.126*1000</f>
        <v>0</v>
      </c>
      <c r="J23" s="334">
        <v>4539</v>
      </c>
      <c r="K23" s="214">
        <f t="shared" si="3"/>
        <v>0</v>
      </c>
      <c r="L23" s="78">
        <f t="shared" si="3"/>
        <v>0</v>
      </c>
      <c r="M23" s="153">
        <f t="shared" si="3"/>
        <v>0</v>
      </c>
      <c r="N23" s="153">
        <f t="shared" si="3"/>
        <v>0</v>
      </c>
      <c r="O23" s="153">
        <f t="shared" si="3"/>
        <v>0</v>
      </c>
      <c r="P23" s="153">
        <f t="shared" si="3"/>
        <v>0</v>
      </c>
      <c r="Q23" s="153">
        <f t="shared" si="3"/>
        <v>0</v>
      </c>
      <c r="R23" s="214">
        <f t="shared" si="3"/>
        <v>0</v>
      </c>
      <c r="S23" s="334">
        <v>4539</v>
      </c>
    </row>
    <row r="24" spans="1:19" ht="12.75">
      <c r="A24" s="14">
        <v>5</v>
      </c>
      <c r="B24" s="215" t="s">
        <v>161</v>
      </c>
      <c r="C24" s="217" t="s">
        <v>172</v>
      </c>
      <c r="D24" s="216"/>
      <c r="E24" s="216" t="s">
        <v>163</v>
      </c>
      <c r="F24" s="153"/>
      <c r="G24" s="153"/>
      <c r="H24" s="334">
        <v>2100</v>
      </c>
      <c r="I24" s="153">
        <f aca="true" t="shared" si="4" ref="I24:R24">I11/30.126*1000</f>
        <v>0</v>
      </c>
      <c r="J24" s="334">
        <v>2100</v>
      </c>
      <c r="K24" s="214">
        <f t="shared" si="4"/>
        <v>0</v>
      </c>
      <c r="L24" s="78">
        <f t="shared" si="4"/>
        <v>0</v>
      </c>
      <c r="M24" s="153">
        <f t="shared" si="4"/>
        <v>0</v>
      </c>
      <c r="N24" s="153">
        <f t="shared" si="4"/>
        <v>0</v>
      </c>
      <c r="O24" s="153">
        <f t="shared" si="4"/>
        <v>0</v>
      </c>
      <c r="P24" s="153">
        <f t="shared" si="4"/>
        <v>0</v>
      </c>
      <c r="Q24" s="153">
        <f t="shared" si="4"/>
        <v>0</v>
      </c>
      <c r="R24" s="214">
        <f t="shared" si="4"/>
        <v>0</v>
      </c>
      <c r="S24" s="334">
        <v>2100</v>
      </c>
    </row>
    <row r="25" spans="1:19" ht="12.75">
      <c r="A25" s="14">
        <v>6</v>
      </c>
      <c r="B25" s="215" t="s">
        <v>164</v>
      </c>
      <c r="C25" s="217" t="s">
        <v>173</v>
      </c>
      <c r="D25" s="216"/>
      <c r="E25" s="216" t="s">
        <v>165</v>
      </c>
      <c r="F25" s="153"/>
      <c r="G25" s="153"/>
      <c r="H25" s="334">
        <v>2323</v>
      </c>
      <c r="I25" s="153">
        <f aca="true" t="shared" si="5" ref="I25:R25">I12/30.126*1000</f>
        <v>0</v>
      </c>
      <c r="J25" s="334">
        <v>2323</v>
      </c>
      <c r="K25" s="214">
        <f t="shared" si="5"/>
        <v>0</v>
      </c>
      <c r="L25" s="78">
        <f t="shared" si="5"/>
        <v>0</v>
      </c>
      <c r="M25" s="153">
        <f t="shared" si="5"/>
        <v>0</v>
      </c>
      <c r="N25" s="153">
        <f t="shared" si="5"/>
        <v>0</v>
      </c>
      <c r="O25" s="153">
        <f t="shared" si="5"/>
        <v>0</v>
      </c>
      <c r="P25" s="153">
        <f t="shared" si="5"/>
        <v>0</v>
      </c>
      <c r="Q25" s="153">
        <f t="shared" si="5"/>
        <v>0</v>
      </c>
      <c r="R25" s="214">
        <f t="shared" si="5"/>
        <v>0</v>
      </c>
      <c r="S25" s="334">
        <v>2323</v>
      </c>
    </row>
    <row r="26" spans="1:19" ht="13.5" thickBot="1">
      <c r="A26" s="384">
        <v>7</v>
      </c>
      <c r="B26" s="385" t="s">
        <v>166</v>
      </c>
      <c r="C26" s="332" t="s">
        <v>174</v>
      </c>
      <c r="D26" s="333"/>
      <c r="E26" s="325" t="s">
        <v>323</v>
      </c>
      <c r="F26" s="335"/>
      <c r="G26" s="335"/>
      <c r="H26" s="335">
        <v>3800</v>
      </c>
      <c r="I26" s="335"/>
      <c r="J26" s="335">
        <v>3800</v>
      </c>
      <c r="K26" s="359"/>
      <c r="L26" s="360"/>
      <c r="M26" s="335"/>
      <c r="N26" s="335"/>
      <c r="O26" s="335"/>
      <c r="P26" s="335"/>
      <c r="Q26" s="335"/>
      <c r="R26" s="359"/>
      <c r="S26" s="335">
        <v>3800</v>
      </c>
    </row>
    <row r="27" spans="1:19" ht="13.5" thickBot="1">
      <c r="A27" s="386">
        <v>8</v>
      </c>
      <c r="B27" s="159" t="s">
        <v>166</v>
      </c>
      <c r="C27" s="332" t="s">
        <v>174</v>
      </c>
      <c r="D27" s="333"/>
      <c r="E27" s="325" t="s">
        <v>344</v>
      </c>
      <c r="F27" s="335"/>
      <c r="G27" s="335"/>
      <c r="H27" s="335">
        <v>1900</v>
      </c>
      <c r="I27" s="335"/>
      <c r="J27" s="335">
        <v>1900</v>
      </c>
      <c r="K27" s="359"/>
      <c r="L27" s="360"/>
      <c r="M27" s="335"/>
      <c r="N27" s="335"/>
      <c r="O27" s="335"/>
      <c r="P27" s="335"/>
      <c r="Q27" s="335"/>
      <c r="R27" s="359"/>
      <c r="S27" s="335">
        <v>1900</v>
      </c>
    </row>
    <row r="28" spans="1:19" ht="12.75" customHeight="1">
      <c r="A28" s="429" t="s">
        <v>353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1"/>
      <c r="L28" s="338"/>
      <c r="M28" s="339"/>
      <c r="N28" s="339"/>
      <c r="O28" s="339"/>
      <c r="P28" s="339"/>
      <c r="Q28" s="339"/>
      <c r="R28" s="340"/>
      <c r="S28" s="432" t="s">
        <v>360</v>
      </c>
    </row>
    <row r="29" spans="1:19" ht="18.75">
      <c r="A29" s="341"/>
      <c r="B29" s="200"/>
      <c r="C29" s="201"/>
      <c r="D29" s="202"/>
      <c r="E29" s="203"/>
      <c r="F29" s="434" t="s">
        <v>2</v>
      </c>
      <c r="G29" s="434"/>
      <c r="H29" s="434"/>
      <c r="I29" s="434"/>
      <c r="J29" s="434"/>
      <c r="K29" s="204"/>
      <c r="L29" s="434" t="s">
        <v>3</v>
      </c>
      <c r="M29" s="434"/>
      <c r="N29" s="434"/>
      <c r="O29" s="434"/>
      <c r="P29" s="434"/>
      <c r="Q29" s="434"/>
      <c r="R29" s="204"/>
      <c r="S29" s="433"/>
    </row>
    <row r="30" spans="1:19" ht="12.75">
      <c r="A30" s="341"/>
      <c r="B30" s="91" t="s">
        <v>95</v>
      </c>
      <c r="C30" s="92" t="s">
        <v>5</v>
      </c>
      <c r="D30" s="435" t="s">
        <v>6</v>
      </c>
      <c r="E30" s="436"/>
      <c r="F30" s="436"/>
      <c r="G30" s="436"/>
      <c r="H30" s="436"/>
      <c r="I30" s="436"/>
      <c r="J30" s="436"/>
      <c r="K30" s="206"/>
      <c r="L30" s="435"/>
      <c r="M30" s="437"/>
      <c r="N30" s="437"/>
      <c r="O30" s="437"/>
      <c r="P30" s="437"/>
      <c r="Q30" s="437"/>
      <c r="R30" s="206"/>
      <c r="S30" s="433"/>
    </row>
    <row r="31" spans="1:19" ht="12.75">
      <c r="A31" s="341"/>
      <c r="B31" s="94" t="s">
        <v>97</v>
      </c>
      <c r="C31" s="95" t="s">
        <v>8</v>
      </c>
      <c r="D31" s="96"/>
      <c r="E31" s="97" t="s">
        <v>9</v>
      </c>
      <c r="F31" s="427">
        <v>610</v>
      </c>
      <c r="G31" s="427">
        <v>620</v>
      </c>
      <c r="H31" s="427">
        <v>630</v>
      </c>
      <c r="I31" s="427">
        <v>640</v>
      </c>
      <c r="J31" s="427" t="s">
        <v>10</v>
      </c>
      <c r="K31" s="207"/>
      <c r="L31" s="428">
        <v>711</v>
      </c>
      <c r="M31" s="427">
        <v>713</v>
      </c>
      <c r="N31" s="427">
        <v>714</v>
      </c>
      <c r="O31" s="427">
        <v>716</v>
      </c>
      <c r="P31" s="427">
        <v>717</v>
      </c>
      <c r="Q31" s="427" t="s">
        <v>10</v>
      </c>
      <c r="R31" s="207"/>
      <c r="S31" s="433"/>
    </row>
    <row r="32" spans="1:19" ht="13.5" thickBot="1">
      <c r="A32" s="341"/>
      <c r="B32" s="99" t="s">
        <v>96</v>
      </c>
      <c r="C32" s="100"/>
      <c r="D32" s="101"/>
      <c r="E32" s="102"/>
      <c r="F32" s="427"/>
      <c r="G32" s="427"/>
      <c r="H32" s="427"/>
      <c r="I32" s="427"/>
      <c r="J32" s="427"/>
      <c r="K32" s="207"/>
      <c r="L32" s="428"/>
      <c r="M32" s="427"/>
      <c r="N32" s="427"/>
      <c r="O32" s="427"/>
      <c r="P32" s="427"/>
      <c r="Q32" s="427"/>
      <c r="R32" s="207"/>
      <c r="S32" s="433"/>
    </row>
    <row r="33" spans="1:19" ht="15.75" thickTop="1">
      <c r="A33" s="350">
        <v>1</v>
      </c>
      <c r="B33" s="208" t="s">
        <v>158</v>
      </c>
      <c r="C33" s="209"/>
      <c r="D33" s="210"/>
      <c r="E33" s="210"/>
      <c r="F33" s="211"/>
      <c r="G33" s="211"/>
      <c r="H33" s="211">
        <v>11599</v>
      </c>
      <c r="I33" s="211"/>
      <c r="J33" s="211">
        <v>11599</v>
      </c>
      <c r="K33" s="212">
        <f aca="true" t="shared" si="6" ref="K33:R33">K19/30.126*1000</f>
        <v>0</v>
      </c>
      <c r="L33" s="213">
        <f t="shared" si="6"/>
        <v>0</v>
      </c>
      <c r="M33" s="211">
        <f t="shared" si="6"/>
        <v>0</v>
      </c>
      <c r="N33" s="211">
        <f t="shared" si="6"/>
        <v>0</v>
      </c>
      <c r="O33" s="211">
        <f t="shared" si="6"/>
        <v>0</v>
      </c>
      <c r="P33" s="211">
        <f t="shared" si="6"/>
        <v>0</v>
      </c>
      <c r="Q33" s="211">
        <f t="shared" si="6"/>
        <v>0</v>
      </c>
      <c r="R33" s="212">
        <f t="shared" si="6"/>
        <v>0</v>
      </c>
      <c r="S33" s="211">
        <v>11599</v>
      </c>
    </row>
    <row r="34" spans="1:19" ht="12.75">
      <c r="A34" s="14">
        <f>A33+1</f>
        <v>2</v>
      </c>
      <c r="B34" s="150" t="s">
        <v>128</v>
      </c>
      <c r="C34" s="151" t="s">
        <v>128</v>
      </c>
      <c r="D34" s="152"/>
      <c r="E34" s="151" t="s">
        <v>128</v>
      </c>
      <c r="F34" s="153"/>
      <c r="G34" s="153"/>
      <c r="H34" s="153"/>
      <c r="I34" s="153"/>
      <c r="J34" s="153"/>
      <c r="K34" s="214">
        <f aca="true" t="shared" si="7" ref="K34:R34">K20/30.126*1000</f>
        <v>0</v>
      </c>
      <c r="L34" s="78">
        <f t="shared" si="7"/>
        <v>0</v>
      </c>
      <c r="M34" s="153">
        <f t="shared" si="7"/>
        <v>0</v>
      </c>
      <c r="N34" s="153">
        <f t="shared" si="7"/>
        <v>0</v>
      </c>
      <c r="O34" s="153">
        <f t="shared" si="7"/>
        <v>0</v>
      </c>
      <c r="P34" s="153">
        <f t="shared" si="7"/>
        <v>0</v>
      </c>
      <c r="Q34" s="153">
        <f t="shared" si="7"/>
        <v>0</v>
      </c>
      <c r="R34" s="214">
        <f t="shared" si="7"/>
        <v>0</v>
      </c>
      <c r="S34" s="153"/>
    </row>
    <row r="35" spans="1:19" ht="12.75">
      <c r="A35" s="14">
        <v>3</v>
      </c>
      <c r="B35" s="215" t="s">
        <v>159</v>
      </c>
      <c r="C35" s="217" t="s">
        <v>171</v>
      </c>
      <c r="D35" s="216"/>
      <c r="E35" s="216" t="s">
        <v>162</v>
      </c>
      <c r="F35" s="153"/>
      <c r="G35" s="153"/>
      <c r="H35" s="334">
        <v>582</v>
      </c>
      <c r="I35" s="153"/>
      <c r="J35" s="334">
        <v>582</v>
      </c>
      <c r="K35" s="214">
        <f aca="true" t="shared" si="8" ref="K35:R35">K21/30.126*1000</f>
        <v>0</v>
      </c>
      <c r="L35" s="78">
        <f t="shared" si="8"/>
        <v>0</v>
      </c>
      <c r="M35" s="153">
        <f t="shared" si="8"/>
        <v>0</v>
      </c>
      <c r="N35" s="153">
        <f t="shared" si="8"/>
        <v>0</v>
      </c>
      <c r="O35" s="153">
        <f t="shared" si="8"/>
        <v>0</v>
      </c>
      <c r="P35" s="153">
        <f t="shared" si="8"/>
        <v>0</v>
      </c>
      <c r="Q35" s="153">
        <f t="shared" si="8"/>
        <v>0</v>
      </c>
      <c r="R35" s="214">
        <f t="shared" si="8"/>
        <v>0</v>
      </c>
      <c r="S35" s="334">
        <v>582</v>
      </c>
    </row>
    <row r="36" spans="1:19" ht="12.75">
      <c r="A36" s="14">
        <v>4</v>
      </c>
      <c r="B36" s="215" t="s">
        <v>160</v>
      </c>
      <c r="C36" s="217" t="s">
        <v>172</v>
      </c>
      <c r="D36" s="216"/>
      <c r="E36" s="216" t="s">
        <v>168</v>
      </c>
      <c r="F36" s="153"/>
      <c r="G36" s="153"/>
      <c r="H36" s="334">
        <v>3420</v>
      </c>
      <c r="I36" s="153"/>
      <c r="J36" s="334">
        <v>3420</v>
      </c>
      <c r="K36" s="214">
        <f aca="true" t="shared" si="9" ref="K36:R36">K22/30.126*1000</f>
        <v>0</v>
      </c>
      <c r="L36" s="78">
        <f t="shared" si="9"/>
        <v>0</v>
      </c>
      <c r="M36" s="153">
        <f t="shared" si="9"/>
        <v>0</v>
      </c>
      <c r="N36" s="153">
        <f t="shared" si="9"/>
        <v>0</v>
      </c>
      <c r="O36" s="153">
        <f t="shared" si="9"/>
        <v>0</v>
      </c>
      <c r="P36" s="153">
        <f t="shared" si="9"/>
        <v>0</v>
      </c>
      <c r="Q36" s="153">
        <f t="shared" si="9"/>
        <v>0</v>
      </c>
      <c r="R36" s="214">
        <f t="shared" si="9"/>
        <v>0</v>
      </c>
      <c r="S36" s="334">
        <v>3420</v>
      </c>
    </row>
    <row r="37" spans="1:19" ht="12.75">
      <c r="A37" s="14">
        <v>5</v>
      </c>
      <c r="B37" s="215" t="s">
        <v>161</v>
      </c>
      <c r="C37" s="217" t="s">
        <v>172</v>
      </c>
      <c r="D37" s="216"/>
      <c r="E37" s="216" t="s">
        <v>163</v>
      </c>
      <c r="F37" s="153"/>
      <c r="G37" s="153"/>
      <c r="H37" s="334">
        <v>1204</v>
      </c>
      <c r="I37" s="153"/>
      <c r="J37" s="334">
        <v>1204</v>
      </c>
      <c r="K37" s="214">
        <f aca="true" t="shared" si="10" ref="K37:R37">K23/30.126*1000</f>
        <v>0</v>
      </c>
      <c r="L37" s="78">
        <f t="shared" si="10"/>
        <v>0</v>
      </c>
      <c r="M37" s="153">
        <f t="shared" si="10"/>
        <v>0</v>
      </c>
      <c r="N37" s="153">
        <f t="shared" si="10"/>
        <v>0</v>
      </c>
      <c r="O37" s="153">
        <f t="shared" si="10"/>
        <v>0</v>
      </c>
      <c r="P37" s="153">
        <f t="shared" si="10"/>
        <v>0</v>
      </c>
      <c r="Q37" s="153">
        <f t="shared" si="10"/>
        <v>0</v>
      </c>
      <c r="R37" s="214">
        <f t="shared" si="10"/>
        <v>0</v>
      </c>
      <c r="S37" s="334">
        <v>1204</v>
      </c>
    </row>
    <row r="38" spans="1:19" ht="12.75">
      <c r="A38" s="14">
        <v>6</v>
      </c>
      <c r="B38" s="215" t="s">
        <v>164</v>
      </c>
      <c r="C38" s="217" t="s">
        <v>173</v>
      </c>
      <c r="D38" s="216"/>
      <c r="E38" s="216" t="s">
        <v>165</v>
      </c>
      <c r="F38" s="153"/>
      <c r="G38" s="153"/>
      <c r="H38" s="334">
        <v>1555</v>
      </c>
      <c r="I38" s="153"/>
      <c r="J38" s="334">
        <v>1555</v>
      </c>
      <c r="K38" s="214">
        <f aca="true" t="shared" si="11" ref="K38:R38">K24/30.126*1000</f>
        <v>0</v>
      </c>
      <c r="L38" s="78">
        <f t="shared" si="11"/>
        <v>0</v>
      </c>
      <c r="M38" s="153">
        <f t="shared" si="11"/>
        <v>0</v>
      </c>
      <c r="N38" s="153">
        <f t="shared" si="11"/>
        <v>0</v>
      </c>
      <c r="O38" s="153">
        <f t="shared" si="11"/>
        <v>0</v>
      </c>
      <c r="P38" s="153">
        <f t="shared" si="11"/>
        <v>0</v>
      </c>
      <c r="Q38" s="153">
        <f t="shared" si="11"/>
        <v>0</v>
      </c>
      <c r="R38" s="214">
        <f t="shared" si="11"/>
        <v>0</v>
      </c>
      <c r="S38" s="334">
        <v>1555</v>
      </c>
    </row>
    <row r="39" spans="1:19" ht="13.5" thickBot="1">
      <c r="A39" s="384">
        <v>7</v>
      </c>
      <c r="B39" s="385" t="s">
        <v>166</v>
      </c>
      <c r="C39" s="332" t="s">
        <v>174</v>
      </c>
      <c r="D39" s="333"/>
      <c r="E39" s="325" t="s">
        <v>357</v>
      </c>
      <c r="F39" s="335"/>
      <c r="G39" s="335"/>
      <c r="H39" s="335">
        <v>2456</v>
      </c>
      <c r="I39" s="335"/>
      <c r="J39" s="335">
        <v>2456</v>
      </c>
      <c r="K39" s="359"/>
      <c r="L39" s="360"/>
      <c r="M39" s="335"/>
      <c r="N39" s="335"/>
      <c r="O39" s="335"/>
      <c r="P39" s="335"/>
      <c r="Q39" s="335"/>
      <c r="R39" s="359"/>
      <c r="S39" s="335">
        <v>2456</v>
      </c>
    </row>
    <row r="40" spans="1:19" ht="13.5" thickBot="1">
      <c r="A40" s="386">
        <v>8</v>
      </c>
      <c r="B40" s="159" t="s">
        <v>166</v>
      </c>
      <c r="C40" s="332" t="s">
        <v>174</v>
      </c>
      <c r="D40" s="333"/>
      <c r="E40" s="325" t="s">
        <v>356</v>
      </c>
      <c r="F40" s="335"/>
      <c r="G40" s="335"/>
      <c r="H40" s="335">
        <v>1344</v>
      </c>
      <c r="I40" s="335"/>
      <c r="J40" s="335">
        <v>1344</v>
      </c>
      <c r="K40" s="359"/>
      <c r="L40" s="360"/>
      <c r="M40" s="335"/>
      <c r="N40" s="335"/>
      <c r="O40" s="335"/>
      <c r="P40" s="335"/>
      <c r="Q40" s="335"/>
      <c r="R40" s="359"/>
      <c r="S40" s="335">
        <v>1344</v>
      </c>
    </row>
    <row r="41" spans="1:19" ht="13.5" thickBot="1">
      <c r="A41" s="386">
        <v>8</v>
      </c>
      <c r="B41" s="159" t="s">
        <v>166</v>
      </c>
      <c r="C41" s="332" t="s">
        <v>174</v>
      </c>
      <c r="D41" s="333"/>
      <c r="E41" s="325" t="s">
        <v>344</v>
      </c>
      <c r="F41" s="335"/>
      <c r="G41" s="335"/>
      <c r="H41" s="335">
        <v>1038</v>
      </c>
      <c r="I41" s="335"/>
      <c r="J41" s="335">
        <v>1038</v>
      </c>
      <c r="K41" s="359"/>
      <c r="L41" s="360"/>
      <c r="M41" s="335"/>
      <c r="N41" s="335"/>
      <c r="O41" s="335"/>
      <c r="P41" s="335"/>
      <c r="Q41" s="335"/>
      <c r="R41" s="359"/>
      <c r="S41" s="335">
        <v>1038</v>
      </c>
    </row>
  </sheetData>
  <mergeCells count="51">
    <mergeCell ref="O18:O19"/>
    <mergeCell ref="P18:P19"/>
    <mergeCell ref="Q18:Q19"/>
    <mergeCell ref="A2:K2"/>
    <mergeCell ref="P5:P6"/>
    <mergeCell ref="Q5:Q6"/>
    <mergeCell ref="J5:J6"/>
    <mergeCell ref="L5:L6"/>
    <mergeCell ref="M5:M6"/>
    <mergeCell ref="N5:N6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A15:K15"/>
    <mergeCell ref="S15:S19"/>
    <mergeCell ref="F16:J16"/>
    <mergeCell ref="L16:Q16"/>
    <mergeCell ref="D17:J17"/>
    <mergeCell ref="L17:Q17"/>
    <mergeCell ref="F18:F19"/>
    <mergeCell ref="G18:G19"/>
    <mergeCell ref="H18:H19"/>
    <mergeCell ref="I18:I19"/>
    <mergeCell ref="J18:J19"/>
    <mergeCell ref="L18:L19"/>
    <mergeCell ref="M18:M19"/>
    <mergeCell ref="N18:N19"/>
    <mergeCell ref="A28:K28"/>
    <mergeCell ref="S28:S32"/>
    <mergeCell ref="F29:J29"/>
    <mergeCell ref="L29:Q29"/>
    <mergeCell ref="D30:J30"/>
    <mergeCell ref="L30:Q30"/>
    <mergeCell ref="F31:F32"/>
    <mergeCell ref="G31:G32"/>
    <mergeCell ref="H31:H32"/>
    <mergeCell ref="I31:I32"/>
    <mergeCell ref="O31:O32"/>
    <mergeCell ref="P31:P32"/>
    <mergeCell ref="Q31:Q32"/>
    <mergeCell ref="J31:J32"/>
    <mergeCell ref="L31:L32"/>
    <mergeCell ref="M31:M32"/>
    <mergeCell ref="N31:N32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showZeros="0" workbookViewId="0" topLeftCell="D1">
      <selection activeCell="E39" sqref="E3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6.8515625" style="0" customWidth="1"/>
    <col min="7" max="7" width="6.140625" style="0" customWidth="1"/>
    <col min="8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245</v>
      </c>
      <c r="C1" s="108"/>
      <c r="D1" s="108"/>
      <c r="E1" s="10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438" t="s">
        <v>335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338"/>
      <c r="M2" s="339"/>
      <c r="N2" s="339"/>
      <c r="O2" s="339"/>
      <c r="P2" s="339"/>
      <c r="Q2" s="339"/>
      <c r="R2" s="340"/>
      <c r="S2" s="432" t="s">
        <v>119</v>
      </c>
    </row>
    <row r="3" spans="1:19" ht="18.75">
      <c r="A3" s="341"/>
      <c r="B3" s="200"/>
      <c r="C3" s="201"/>
      <c r="D3" s="202"/>
      <c r="E3" s="203"/>
      <c r="F3" s="434" t="s">
        <v>2</v>
      </c>
      <c r="G3" s="434"/>
      <c r="H3" s="434"/>
      <c r="I3" s="434"/>
      <c r="J3" s="434"/>
      <c r="K3" s="204"/>
      <c r="L3" s="434" t="s">
        <v>3</v>
      </c>
      <c r="M3" s="434"/>
      <c r="N3" s="434"/>
      <c r="O3" s="434"/>
      <c r="P3" s="434"/>
      <c r="Q3" s="434"/>
      <c r="R3" s="204"/>
      <c r="S3" s="433"/>
    </row>
    <row r="4" spans="1:19" ht="12.75">
      <c r="A4" s="341"/>
      <c r="B4" s="91" t="s">
        <v>95</v>
      </c>
      <c r="C4" s="92" t="s">
        <v>5</v>
      </c>
      <c r="D4" s="435" t="s">
        <v>6</v>
      </c>
      <c r="E4" s="436"/>
      <c r="F4" s="436"/>
      <c r="G4" s="436"/>
      <c r="H4" s="436"/>
      <c r="I4" s="436"/>
      <c r="J4" s="436"/>
      <c r="K4" s="206"/>
      <c r="L4" s="435"/>
      <c r="M4" s="437"/>
      <c r="N4" s="437"/>
      <c r="O4" s="437"/>
      <c r="P4" s="437"/>
      <c r="Q4" s="437"/>
      <c r="R4" s="206"/>
      <c r="S4" s="433"/>
    </row>
    <row r="5" spans="1:19" ht="12.75">
      <c r="A5" s="341"/>
      <c r="B5" s="94" t="s">
        <v>97</v>
      </c>
      <c r="C5" s="95" t="s">
        <v>8</v>
      </c>
      <c r="D5" s="96"/>
      <c r="E5" s="97" t="s">
        <v>9</v>
      </c>
      <c r="F5" s="423">
        <v>610</v>
      </c>
      <c r="G5" s="427">
        <v>620</v>
      </c>
      <c r="H5" s="427">
        <v>630</v>
      </c>
      <c r="I5" s="427">
        <v>640</v>
      </c>
      <c r="J5" s="427" t="s">
        <v>10</v>
      </c>
      <c r="K5" s="207"/>
      <c r="L5" s="428">
        <v>711</v>
      </c>
      <c r="M5" s="427">
        <v>713</v>
      </c>
      <c r="N5" s="427">
        <v>714</v>
      </c>
      <c r="O5" s="427">
        <v>716</v>
      </c>
      <c r="P5" s="427">
        <v>717</v>
      </c>
      <c r="Q5" s="427" t="s">
        <v>10</v>
      </c>
      <c r="R5" s="207"/>
      <c r="S5" s="433"/>
    </row>
    <row r="6" spans="1:19" ht="13.5" thickBot="1">
      <c r="A6" s="341"/>
      <c r="B6" s="99" t="s">
        <v>96</v>
      </c>
      <c r="C6" s="100"/>
      <c r="D6" s="101"/>
      <c r="E6" s="102"/>
      <c r="F6" s="424"/>
      <c r="G6" s="427"/>
      <c r="H6" s="427"/>
      <c r="I6" s="427"/>
      <c r="J6" s="427"/>
      <c r="K6" s="207"/>
      <c r="L6" s="428"/>
      <c r="M6" s="427"/>
      <c r="N6" s="427"/>
      <c r="O6" s="427"/>
      <c r="P6" s="427"/>
      <c r="Q6" s="427"/>
      <c r="R6" s="207"/>
      <c r="S6" s="433"/>
    </row>
    <row r="7" spans="1:19" ht="15.75" thickTop="1">
      <c r="A7" s="350">
        <v>1</v>
      </c>
      <c r="B7" s="208" t="s">
        <v>142</v>
      </c>
      <c r="C7" s="209"/>
      <c r="D7" s="210"/>
      <c r="E7" s="210"/>
      <c r="F7" s="211">
        <v>149</v>
      </c>
      <c r="G7" s="211">
        <v>55</v>
      </c>
      <c r="H7" s="211">
        <v>390</v>
      </c>
      <c r="I7" s="211"/>
      <c r="J7" s="211">
        <f>SUM(F7:I7)</f>
        <v>594</v>
      </c>
      <c r="K7" s="212"/>
      <c r="L7" s="213"/>
      <c r="M7" s="211"/>
      <c r="N7" s="211"/>
      <c r="O7" s="211"/>
      <c r="P7" s="211"/>
      <c r="Q7" s="211"/>
      <c r="R7" s="212"/>
      <c r="S7" s="343">
        <v>594</v>
      </c>
    </row>
    <row r="8" spans="1:19" ht="12.75">
      <c r="A8" s="14">
        <v>3</v>
      </c>
      <c r="B8" s="219" t="s">
        <v>143</v>
      </c>
      <c r="C8" s="53" t="s">
        <v>155</v>
      </c>
      <c r="D8" s="216"/>
      <c r="E8" s="216" t="s">
        <v>146</v>
      </c>
      <c r="F8" s="334">
        <v>75</v>
      </c>
      <c r="G8" s="334">
        <v>26</v>
      </c>
      <c r="H8" s="334">
        <v>25</v>
      </c>
      <c r="I8" s="153"/>
      <c r="J8" s="153">
        <f>SUM(F8:I8)</f>
        <v>126</v>
      </c>
      <c r="K8" s="214"/>
      <c r="L8" s="78"/>
      <c r="M8" s="153"/>
      <c r="N8" s="153"/>
      <c r="O8" s="153"/>
      <c r="P8" s="153"/>
      <c r="Q8" s="153"/>
      <c r="R8" s="214"/>
      <c r="S8" s="154">
        <v>126</v>
      </c>
    </row>
    <row r="9" spans="1:19" ht="12.75">
      <c r="A9" s="14">
        <v>4</v>
      </c>
      <c r="B9" s="219" t="s">
        <v>144</v>
      </c>
      <c r="C9" s="53" t="s">
        <v>155</v>
      </c>
      <c r="D9" s="216"/>
      <c r="E9" s="216" t="s">
        <v>147</v>
      </c>
      <c r="F9" s="334">
        <v>17</v>
      </c>
      <c r="G9" s="334">
        <v>6</v>
      </c>
      <c r="H9" s="334"/>
      <c r="I9" s="153"/>
      <c r="J9" s="153">
        <f>SUM(F9:I9)</f>
        <v>23</v>
      </c>
      <c r="K9" s="214"/>
      <c r="L9" s="78"/>
      <c r="M9" s="153"/>
      <c r="N9" s="153"/>
      <c r="O9" s="153"/>
      <c r="P9" s="153"/>
      <c r="Q9" s="153"/>
      <c r="R9" s="214"/>
      <c r="S9" s="154">
        <v>23</v>
      </c>
    </row>
    <row r="10" spans="1:19" ht="12.75">
      <c r="A10" s="14">
        <v>5</v>
      </c>
      <c r="B10" s="219" t="s">
        <v>145</v>
      </c>
      <c r="C10" s="53" t="s">
        <v>154</v>
      </c>
      <c r="D10" s="216"/>
      <c r="E10" s="216" t="s">
        <v>148</v>
      </c>
      <c r="F10" s="334"/>
      <c r="G10" s="334"/>
      <c r="H10" s="334">
        <v>197</v>
      </c>
      <c r="I10" s="153"/>
      <c r="J10" s="153">
        <v>197</v>
      </c>
      <c r="K10" s="214"/>
      <c r="L10" s="78"/>
      <c r="M10" s="153"/>
      <c r="N10" s="153"/>
      <c r="O10" s="153"/>
      <c r="P10" s="153"/>
      <c r="Q10" s="153"/>
      <c r="R10" s="214"/>
      <c r="S10" s="154">
        <v>197</v>
      </c>
    </row>
    <row r="11" spans="1:19" ht="12.75">
      <c r="A11" s="14">
        <v>6</v>
      </c>
      <c r="B11" s="219" t="s">
        <v>149</v>
      </c>
      <c r="C11" s="53" t="s">
        <v>156</v>
      </c>
      <c r="D11" s="216"/>
      <c r="E11" s="216" t="s">
        <v>150</v>
      </c>
      <c r="F11" s="334">
        <v>57</v>
      </c>
      <c r="G11" s="334">
        <v>23</v>
      </c>
      <c r="H11" s="334">
        <v>28</v>
      </c>
      <c r="I11" s="153"/>
      <c r="J11" s="153">
        <f>SUM(F11:I11)</f>
        <v>108</v>
      </c>
      <c r="K11" s="214"/>
      <c r="L11" s="78"/>
      <c r="M11" s="153"/>
      <c r="N11" s="153"/>
      <c r="O11" s="153"/>
      <c r="P11" s="153"/>
      <c r="Q11" s="153"/>
      <c r="R11" s="214"/>
      <c r="S11" s="154">
        <v>108</v>
      </c>
    </row>
    <row r="12" spans="1:19" ht="12.75">
      <c r="A12" s="14">
        <v>7</v>
      </c>
      <c r="B12" s="219" t="s">
        <v>151</v>
      </c>
      <c r="C12" s="53" t="s">
        <v>157</v>
      </c>
      <c r="D12" s="216"/>
      <c r="E12" s="216" t="s">
        <v>332</v>
      </c>
      <c r="F12" s="334" t="s">
        <v>128</v>
      </c>
      <c r="G12" s="334"/>
      <c r="H12" s="334">
        <v>140</v>
      </c>
      <c r="I12" s="153"/>
      <c r="J12" s="153">
        <v>140</v>
      </c>
      <c r="K12" s="22"/>
      <c r="L12" s="22"/>
      <c r="M12" s="153"/>
      <c r="N12" s="153"/>
      <c r="O12" s="153"/>
      <c r="P12" s="153"/>
      <c r="Q12" s="153"/>
      <c r="R12" s="214"/>
      <c r="S12" s="154">
        <v>140</v>
      </c>
    </row>
    <row r="13" spans="1:19" ht="13.5" thickBot="1">
      <c r="A13" s="265">
        <v>8</v>
      </c>
      <c r="B13" s="352" t="s">
        <v>152</v>
      </c>
      <c r="C13" s="245">
        <v>840</v>
      </c>
      <c r="D13" s="333"/>
      <c r="E13" s="333" t="s">
        <v>153</v>
      </c>
      <c r="F13" s="326"/>
      <c r="G13" s="326"/>
      <c r="H13" s="326"/>
      <c r="I13" s="326"/>
      <c r="J13" s="326"/>
      <c r="K13" s="353"/>
      <c r="L13" s="354"/>
      <c r="M13" s="326"/>
      <c r="N13" s="326"/>
      <c r="O13" s="326"/>
      <c r="P13" s="326"/>
      <c r="Q13" s="326"/>
      <c r="R13" s="345"/>
      <c r="S13" s="329"/>
    </row>
    <row r="14" spans="2:19" ht="19.5" thickBot="1">
      <c r="B14" s="107" t="s">
        <v>245</v>
      </c>
      <c r="C14" s="108"/>
      <c r="D14" s="108"/>
      <c r="E14" s="10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429" t="s">
        <v>343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1"/>
      <c r="L15" s="338"/>
      <c r="M15" s="339"/>
      <c r="N15" s="339"/>
      <c r="O15" s="339"/>
      <c r="P15" s="339"/>
      <c r="Q15" s="339"/>
      <c r="R15" s="340"/>
      <c r="S15" s="432" t="s">
        <v>119</v>
      </c>
    </row>
    <row r="16" spans="1:19" ht="18.75">
      <c r="A16" s="341"/>
      <c r="B16" s="200"/>
      <c r="C16" s="201"/>
      <c r="D16" s="202"/>
      <c r="E16" s="203"/>
      <c r="F16" s="434" t="s">
        <v>2</v>
      </c>
      <c r="G16" s="434"/>
      <c r="H16" s="434"/>
      <c r="I16" s="434"/>
      <c r="J16" s="434"/>
      <c r="K16" s="204"/>
      <c r="L16" s="434" t="s">
        <v>3</v>
      </c>
      <c r="M16" s="434"/>
      <c r="N16" s="434"/>
      <c r="O16" s="434"/>
      <c r="P16" s="434"/>
      <c r="Q16" s="434"/>
      <c r="R16" s="204"/>
      <c r="S16" s="433"/>
    </row>
    <row r="17" spans="1:19" ht="12.75">
      <c r="A17" s="341"/>
      <c r="B17" s="91" t="s">
        <v>95</v>
      </c>
      <c r="C17" s="92" t="s">
        <v>5</v>
      </c>
      <c r="D17" s="435" t="s">
        <v>6</v>
      </c>
      <c r="E17" s="436"/>
      <c r="F17" s="436"/>
      <c r="G17" s="436"/>
      <c r="H17" s="436"/>
      <c r="I17" s="436"/>
      <c r="J17" s="436"/>
      <c r="K17" s="206"/>
      <c r="L17" s="435"/>
      <c r="M17" s="437"/>
      <c r="N17" s="437"/>
      <c r="O17" s="437"/>
      <c r="P17" s="437"/>
      <c r="Q17" s="437"/>
      <c r="R17" s="206"/>
      <c r="S17" s="433"/>
    </row>
    <row r="18" spans="1:19" ht="12.75">
      <c r="A18" s="341"/>
      <c r="B18" s="94" t="s">
        <v>97</v>
      </c>
      <c r="C18" s="95" t="s">
        <v>8</v>
      </c>
      <c r="D18" s="96"/>
      <c r="E18" s="97" t="s">
        <v>9</v>
      </c>
      <c r="F18" s="427">
        <v>610</v>
      </c>
      <c r="G18" s="427">
        <v>620</v>
      </c>
      <c r="H18" s="427">
        <v>630</v>
      </c>
      <c r="I18" s="427">
        <v>640</v>
      </c>
      <c r="J18" s="427" t="s">
        <v>10</v>
      </c>
      <c r="K18" s="207"/>
      <c r="L18" s="428">
        <v>711</v>
      </c>
      <c r="M18" s="427">
        <v>713</v>
      </c>
      <c r="N18" s="427">
        <v>714</v>
      </c>
      <c r="O18" s="427">
        <v>716</v>
      </c>
      <c r="P18" s="427">
        <v>717</v>
      </c>
      <c r="Q18" s="427" t="s">
        <v>10</v>
      </c>
      <c r="R18" s="207"/>
      <c r="S18" s="433"/>
    </row>
    <row r="19" spans="1:19" ht="13.5" thickBot="1">
      <c r="A19" s="341"/>
      <c r="B19" s="99" t="s">
        <v>96</v>
      </c>
      <c r="C19" s="100"/>
      <c r="D19" s="101"/>
      <c r="E19" s="102"/>
      <c r="F19" s="427"/>
      <c r="G19" s="427"/>
      <c r="H19" s="427"/>
      <c r="I19" s="427"/>
      <c r="J19" s="427"/>
      <c r="K19" s="207"/>
      <c r="L19" s="428"/>
      <c r="M19" s="427"/>
      <c r="N19" s="427"/>
      <c r="O19" s="427"/>
      <c r="P19" s="427"/>
      <c r="Q19" s="427"/>
      <c r="R19" s="207"/>
      <c r="S19" s="433"/>
    </row>
    <row r="20" spans="1:19" ht="15.75" thickTop="1">
      <c r="A20" s="350">
        <v>1</v>
      </c>
      <c r="B20" s="208" t="s">
        <v>142</v>
      </c>
      <c r="C20" s="209"/>
      <c r="D20" s="210"/>
      <c r="E20" s="210"/>
      <c r="F20" s="211">
        <f>F7/30.126*1000</f>
        <v>4945.893912235279</v>
      </c>
      <c r="G20" s="211">
        <v>1825</v>
      </c>
      <c r="H20" s="211">
        <v>12954</v>
      </c>
      <c r="I20" s="211">
        <f aca="true" t="shared" si="0" ref="I20:R20">I7/30.126*1000</f>
        <v>0</v>
      </c>
      <c r="J20" s="211">
        <v>19725</v>
      </c>
      <c r="K20" s="212">
        <f t="shared" si="0"/>
        <v>0</v>
      </c>
      <c r="L20" s="213">
        <f t="shared" si="0"/>
        <v>0</v>
      </c>
      <c r="M20" s="211">
        <f t="shared" si="0"/>
        <v>0</v>
      </c>
      <c r="N20" s="211">
        <f t="shared" si="0"/>
        <v>0</v>
      </c>
      <c r="O20" s="211">
        <f t="shared" si="0"/>
        <v>0</v>
      </c>
      <c r="P20" s="211">
        <f t="shared" si="0"/>
        <v>0</v>
      </c>
      <c r="Q20" s="211">
        <f t="shared" si="0"/>
        <v>0</v>
      </c>
      <c r="R20" s="212">
        <f t="shared" si="0"/>
        <v>0</v>
      </c>
      <c r="S20" s="211">
        <v>19725</v>
      </c>
    </row>
    <row r="21" spans="1:19" ht="12.75">
      <c r="A21" s="14">
        <v>3</v>
      </c>
      <c r="B21" s="219" t="s">
        <v>143</v>
      </c>
      <c r="C21" s="53" t="s">
        <v>155</v>
      </c>
      <c r="D21" s="216"/>
      <c r="E21" s="216" t="s">
        <v>146</v>
      </c>
      <c r="F21" s="334">
        <f>F8/30.126*1000</f>
        <v>2489.54391555467</v>
      </c>
      <c r="G21" s="334">
        <v>863</v>
      </c>
      <c r="H21" s="334">
        <f aca="true" t="shared" si="1" ref="H21:R21">H8/30.126*1000</f>
        <v>829.8479718515567</v>
      </c>
      <c r="I21" s="153">
        <f t="shared" si="1"/>
        <v>0</v>
      </c>
      <c r="J21" s="153">
        <v>4183</v>
      </c>
      <c r="K21" s="214">
        <f t="shared" si="1"/>
        <v>0</v>
      </c>
      <c r="L21" s="78">
        <f t="shared" si="1"/>
        <v>0</v>
      </c>
      <c r="M21" s="153">
        <f t="shared" si="1"/>
        <v>0</v>
      </c>
      <c r="N21" s="153">
        <f t="shared" si="1"/>
        <v>0</v>
      </c>
      <c r="O21" s="153">
        <f t="shared" si="1"/>
        <v>0</v>
      </c>
      <c r="P21" s="153">
        <f t="shared" si="1"/>
        <v>0</v>
      </c>
      <c r="Q21" s="153">
        <f t="shared" si="1"/>
        <v>0</v>
      </c>
      <c r="R21" s="214">
        <f t="shared" si="1"/>
        <v>0</v>
      </c>
      <c r="S21" s="153">
        <v>4183</v>
      </c>
    </row>
    <row r="22" spans="1:19" ht="12.75">
      <c r="A22" s="14">
        <v>4</v>
      </c>
      <c r="B22" s="219" t="s">
        <v>144</v>
      </c>
      <c r="C22" s="53" t="s">
        <v>155</v>
      </c>
      <c r="D22" s="216"/>
      <c r="E22" s="216" t="s">
        <v>147</v>
      </c>
      <c r="F22" s="334">
        <f>F9/30.126*1000</f>
        <v>564.2966208590586</v>
      </c>
      <c r="G22" s="334">
        <f aca="true" t="shared" si="2" ref="G22:R22">G9/30.126*1000</f>
        <v>199.16351324437363</v>
      </c>
      <c r="H22" s="334">
        <f t="shared" si="2"/>
        <v>0</v>
      </c>
      <c r="I22" s="153">
        <f t="shared" si="2"/>
        <v>0</v>
      </c>
      <c r="J22" s="153">
        <f t="shared" si="2"/>
        <v>763.4601341034323</v>
      </c>
      <c r="K22" s="214">
        <f t="shared" si="2"/>
        <v>0</v>
      </c>
      <c r="L22" s="78">
        <f t="shared" si="2"/>
        <v>0</v>
      </c>
      <c r="M22" s="153">
        <f t="shared" si="2"/>
        <v>0</v>
      </c>
      <c r="N22" s="153">
        <f t="shared" si="2"/>
        <v>0</v>
      </c>
      <c r="O22" s="153">
        <f t="shared" si="2"/>
        <v>0</v>
      </c>
      <c r="P22" s="153">
        <f t="shared" si="2"/>
        <v>0</v>
      </c>
      <c r="Q22" s="153">
        <f t="shared" si="2"/>
        <v>0</v>
      </c>
      <c r="R22" s="214">
        <f t="shared" si="2"/>
        <v>0</v>
      </c>
      <c r="S22" s="153">
        <f>S9/30.126*1000</f>
        <v>763.4601341034323</v>
      </c>
    </row>
    <row r="23" spans="1:19" ht="12.75">
      <c r="A23" s="14">
        <v>5</v>
      </c>
      <c r="B23" s="219" t="s">
        <v>145</v>
      </c>
      <c r="C23" s="53" t="s">
        <v>154</v>
      </c>
      <c r="D23" s="216"/>
      <c r="E23" s="216" t="s">
        <v>148</v>
      </c>
      <c r="F23" s="334">
        <f>F10/30.126*1000</f>
        <v>0</v>
      </c>
      <c r="G23" s="334">
        <f aca="true" t="shared" si="3" ref="G23:R23">G10/30.126*1000</f>
        <v>0</v>
      </c>
      <c r="H23" s="334">
        <v>6543</v>
      </c>
      <c r="I23" s="153">
        <f t="shared" si="3"/>
        <v>0</v>
      </c>
      <c r="J23" s="153">
        <v>6543</v>
      </c>
      <c r="K23" s="214">
        <f t="shared" si="3"/>
        <v>0</v>
      </c>
      <c r="L23" s="78">
        <f t="shared" si="3"/>
        <v>0</v>
      </c>
      <c r="M23" s="153">
        <f t="shared" si="3"/>
        <v>0</v>
      </c>
      <c r="N23" s="153">
        <f t="shared" si="3"/>
        <v>0</v>
      </c>
      <c r="O23" s="153">
        <f t="shared" si="3"/>
        <v>0</v>
      </c>
      <c r="P23" s="153">
        <f t="shared" si="3"/>
        <v>0</v>
      </c>
      <c r="Q23" s="153">
        <f t="shared" si="3"/>
        <v>0</v>
      </c>
      <c r="R23" s="214">
        <f t="shared" si="3"/>
        <v>0</v>
      </c>
      <c r="S23" s="153">
        <v>6543</v>
      </c>
    </row>
    <row r="24" spans="1:19" ht="12.75">
      <c r="A24" s="14">
        <v>6</v>
      </c>
      <c r="B24" s="219" t="s">
        <v>149</v>
      </c>
      <c r="C24" s="53" t="s">
        <v>156</v>
      </c>
      <c r="D24" s="216"/>
      <c r="E24" s="216" t="s">
        <v>150</v>
      </c>
      <c r="F24" s="334">
        <f>F11/30.126*1000</f>
        <v>1892.0533758215495</v>
      </c>
      <c r="G24" s="334">
        <f aca="true" t="shared" si="4" ref="G24:R24">G11/30.126*1000</f>
        <v>763.4601341034323</v>
      </c>
      <c r="H24" s="334">
        <f t="shared" si="4"/>
        <v>929.4297284737436</v>
      </c>
      <c r="I24" s="153">
        <f t="shared" si="4"/>
        <v>0</v>
      </c>
      <c r="J24" s="153">
        <v>3584</v>
      </c>
      <c r="K24" s="214">
        <f t="shared" si="4"/>
        <v>0</v>
      </c>
      <c r="L24" s="78">
        <f t="shared" si="4"/>
        <v>0</v>
      </c>
      <c r="M24" s="153">
        <f t="shared" si="4"/>
        <v>0</v>
      </c>
      <c r="N24" s="153">
        <f t="shared" si="4"/>
        <v>0</v>
      </c>
      <c r="O24" s="153">
        <f t="shared" si="4"/>
        <v>0</v>
      </c>
      <c r="P24" s="153">
        <f t="shared" si="4"/>
        <v>0</v>
      </c>
      <c r="Q24" s="153">
        <f t="shared" si="4"/>
        <v>0</v>
      </c>
      <c r="R24" s="214">
        <f t="shared" si="4"/>
        <v>0</v>
      </c>
      <c r="S24" s="153">
        <v>3584</v>
      </c>
    </row>
    <row r="25" spans="1:19" ht="12.75">
      <c r="A25" s="14">
        <v>7</v>
      </c>
      <c r="B25" s="219" t="s">
        <v>151</v>
      </c>
      <c r="C25" s="53" t="s">
        <v>157</v>
      </c>
      <c r="D25" s="216"/>
      <c r="E25" s="216" t="s">
        <v>332</v>
      </c>
      <c r="F25" s="334"/>
      <c r="G25" s="334">
        <f aca="true" t="shared" si="5" ref="G25:R25">G12/30.126*1000</f>
        <v>0</v>
      </c>
      <c r="H25" s="334">
        <v>4652</v>
      </c>
      <c r="I25" s="153">
        <f t="shared" si="5"/>
        <v>0</v>
      </c>
      <c r="J25" s="153">
        <v>4652</v>
      </c>
      <c r="K25" s="22">
        <f t="shared" si="5"/>
        <v>0</v>
      </c>
      <c r="L25" s="22">
        <f t="shared" si="5"/>
        <v>0</v>
      </c>
      <c r="M25" s="153">
        <f t="shared" si="5"/>
        <v>0</v>
      </c>
      <c r="N25" s="153">
        <f t="shared" si="5"/>
        <v>0</v>
      </c>
      <c r="O25" s="153">
        <f t="shared" si="5"/>
        <v>0</v>
      </c>
      <c r="P25" s="153">
        <f t="shared" si="5"/>
        <v>0</v>
      </c>
      <c r="Q25" s="153">
        <f t="shared" si="5"/>
        <v>0</v>
      </c>
      <c r="R25" s="214">
        <f t="shared" si="5"/>
        <v>0</v>
      </c>
      <c r="S25" s="153">
        <v>4652</v>
      </c>
    </row>
    <row r="26" spans="1:19" ht="13.5" thickBot="1">
      <c r="A26" s="265">
        <v>8</v>
      </c>
      <c r="B26" s="352" t="s">
        <v>152</v>
      </c>
      <c r="C26" s="245">
        <v>840</v>
      </c>
      <c r="D26" s="333"/>
      <c r="E26" s="333" t="s">
        <v>153</v>
      </c>
      <c r="F26" s="326"/>
      <c r="G26" s="326"/>
      <c r="H26" s="326"/>
      <c r="I26" s="326"/>
      <c r="J26" s="326"/>
      <c r="K26" s="353"/>
      <c r="L26" s="354"/>
      <c r="M26" s="326"/>
      <c r="N26" s="326"/>
      <c r="O26" s="326"/>
      <c r="P26" s="326"/>
      <c r="Q26" s="326"/>
      <c r="R26" s="345"/>
      <c r="S26" s="326"/>
    </row>
    <row r="27" spans="1:19" ht="12.75" customHeight="1">
      <c r="A27" s="429" t="s">
        <v>353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338"/>
      <c r="M27" s="339"/>
      <c r="N27" s="339"/>
      <c r="O27" s="339"/>
      <c r="P27" s="339"/>
      <c r="Q27" s="339"/>
      <c r="R27" s="340"/>
      <c r="S27" s="432" t="s">
        <v>360</v>
      </c>
    </row>
    <row r="28" spans="1:19" ht="18.75">
      <c r="A28" s="341"/>
      <c r="B28" s="200"/>
      <c r="C28" s="201"/>
      <c r="D28" s="202"/>
      <c r="E28" s="203"/>
      <c r="F28" s="434" t="s">
        <v>2</v>
      </c>
      <c r="G28" s="434"/>
      <c r="H28" s="434"/>
      <c r="I28" s="434"/>
      <c r="J28" s="434"/>
      <c r="K28" s="204"/>
      <c r="L28" s="434" t="s">
        <v>3</v>
      </c>
      <c r="M28" s="434"/>
      <c r="N28" s="434"/>
      <c r="O28" s="434"/>
      <c r="P28" s="434"/>
      <c r="Q28" s="434"/>
      <c r="R28" s="204"/>
      <c r="S28" s="433"/>
    </row>
    <row r="29" spans="1:19" ht="12.75">
      <c r="A29" s="341"/>
      <c r="B29" s="91" t="s">
        <v>95</v>
      </c>
      <c r="C29" s="92" t="s">
        <v>5</v>
      </c>
      <c r="D29" s="435" t="s">
        <v>6</v>
      </c>
      <c r="E29" s="436"/>
      <c r="F29" s="436"/>
      <c r="G29" s="436"/>
      <c r="H29" s="436"/>
      <c r="I29" s="436"/>
      <c r="J29" s="436"/>
      <c r="K29" s="206"/>
      <c r="L29" s="435"/>
      <c r="M29" s="437"/>
      <c r="N29" s="437"/>
      <c r="O29" s="437"/>
      <c r="P29" s="437"/>
      <c r="Q29" s="437"/>
      <c r="R29" s="206"/>
      <c r="S29" s="433"/>
    </row>
    <row r="30" spans="1:19" ht="12.75">
      <c r="A30" s="341"/>
      <c r="B30" s="94" t="s">
        <v>97</v>
      </c>
      <c r="C30" s="95" t="s">
        <v>8</v>
      </c>
      <c r="D30" s="96"/>
      <c r="E30" s="97" t="s">
        <v>9</v>
      </c>
      <c r="F30" s="427">
        <v>610</v>
      </c>
      <c r="G30" s="427">
        <v>620</v>
      </c>
      <c r="H30" s="427">
        <v>630</v>
      </c>
      <c r="I30" s="427">
        <v>640</v>
      </c>
      <c r="J30" s="427" t="s">
        <v>10</v>
      </c>
      <c r="K30" s="207"/>
      <c r="L30" s="428">
        <v>711</v>
      </c>
      <c r="M30" s="427">
        <v>713</v>
      </c>
      <c r="N30" s="427">
        <v>714</v>
      </c>
      <c r="O30" s="427">
        <v>716</v>
      </c>
      <c r="P30" s="427">
        <v>717</v>
      </c>
      <c r="Q30" s="427" t="s">
        <v>10</v>
      </c>
      <c r="R30" s="207"/>
      <c r="S30" s="433"/>
    </row>
    <row r="31" spans="1:19" ht="13.5" thickBot="1">
      <c r="A31" s="341"/>
      <c r="B31" s="99" t="s">
        <v>96</v>
      </c>
      <c r="C31" s="100"/>
      <c r="D31" s="101"/>
      <c r="E31" s="102"/>
      <c r="F31" s="427"/>
      <c r="G31" s="427"/>
      <c r="H31" s="427"/>
      <c r="I31" s="427"/>
      <c r="J31" s="427"/>
      <c r="K31" s="207"/>
      <c r="L31" s="428"/>
      <c r="M31" s="427"/>
      <c r="N31" s="427"/>
      <c r="O31" s="427"/>
      <c r="P31" s="427"/>
      <c r="Q31" s="427"/>
      <c r="R31" s="207"/>
      <c r="S31" s="433"/>
    </row>
    <row r="32" spans="1:19" ht="15.75" thickTop="1">
      <c r="A32" s="350">
        <v>1</v>
      </c>
      <c r="B32" s="208" t="s">
        <v>142</v>
      </c>
      <c r="C32" s="209"/>
      <c r="D32" s="210"/>
      <c r="E32" s="210"/>
      <c r="F32" s="211">
        <v>4968</v>
      </c>
      <c r="G32" s="211">
        <v>1809</v>
      </c>
      <c r="H32" s="211">
        <v>11687</v>
      </c>
      <c r="I32" s="211"/>
      <c r="J32" s="211">
        <v>18464</v>
      </c>
      <c r="K32" s="212"/>
      <c r="L32" s="213"/>
      <c r="M32" s="211"/>
      <c r="N32" s="211"/>
      <c r="O32" s="211"/>
      <c r="P32" s="211"/>
      <c r="Q32" s="211"/>
      <c r="R32" s="212"/>
      <c r="S32" s="211">
        <v>18464</v>
      </c>
    </row>
    <row r="33" spans="1:19" ht="12.75">
      <c r="A33" s="14">
        <v>3</v>
      </c>
      <c r="B33" s="219" t="s">
        <v>143</v>
      </c>
      <c r="C33" s="53" t="s">
        <v>155</v>
      </c>
      <c r="D33" s="216"/>
      <c r="E33" s="216" t="s">
        <v>146</v>
      </c>
      <c r="F33" s="334">
        <v>2385</v>
      </c>
      <c r="G33" s="334">
        <v>835</v>
      </c>
      <c r="H33" s="334">
        <v>320</v>
      </c>
      <c r="I33" s="153"/>
      <c r="J33" s="153">
        <f>SUM(F33:I33)</f>
        <v>3540</v>
      </c>
      <c r="K33" s="214"/>
      <c r="L33" s="78"/>
      <c r="M33" s="153"/>
      <c r="N33" s="153"/>
      <c r="O33" s="153"/>
      <c r="P33" s="153"/>
      <c r="Q33" s="153"/>
      <c r="R33" s="214"/>
      <c r="S33" s="153">
        <v>3540</v>
      </c>
    </row>
    <row r="34" spans="1:19" ht="12.75">
      <c r="A34" s="14">
        <v>4</v>
      </c>
      <c r="B34" s="219" t="s">
        <v>144</v>
      </c>
      <c r="C34" s="53" t="s">
        <v>155</v>
      </c>
      <c r="D34" s="216"/>
      <c r="E34" s="216" t="s">
        <v>147</v>
      </c>
      <c r="F34" s="334">
        <v>518</v>
      </c>
      <c r="G34" s="334">
        <v>179</v>
      </c>
      <c r="H34" s="334"/>
      <c r="I34" s="153"/>
      <c r="J34" s="153">
        <f>SUM(F34:I34)</f>
        <v>697</v>
      </c>
      <c r="K34" s="214"/>
      <c r="L34" s="78"/>
      <c r="M34" s="153"/>
      <c r="N34" s="153"/>
      <c r="O34" s="153"/>
      <c r="P34" s="153"/>
      <c r="Q34" s="153"/>
      <c r="R34" s="214"/>
      <c r="S34" s="153">
        <v>697</v>
      </c>
    </row>
    <row r="35" spans="1:19" ht="12.75">
      <c r="A35" s="14">
        <v>5</v>
      </c>
      <c r="B35" s="219" t="s">
        <v>145</v>
      </c>
      <c r="C35" s="53" t="s">
        <v>154</v>
      </c>
      <c r="D35" s="216"/>
      <c r="E35" s="216" t="s">
        <v>148</v>
      </c>
      <c r="F35" s="334"/>
      <c r="G35" s="334"/>
      <c r="H35" s="334">
        <v>5897</v>
      </c>
      <c r="I35" s="153"/>
      <c r="J35" s="153">
        <v>5897</v>
      </c>
      <c r="K35" s="214"/>
      <c r="L35" s="78"/>
      <c r="M35" s="153"/>
      <c r="N35" s="153"/>
      <c r="O35" s="153"/>
      <c r="P35" s="153"/>
      <c r="Q35" s="153"/>
      <c r="R35" s="214"/>
      <c r="S35" s="153">
        <v>5897</v>
      </c>
    </row>
    <row r="36" spans="1:19" ht="12.75">
      <c r="A36" s="14">
        <v>6</v>
      </c>
      <c r="B36" s="219" t="s">
        <v>149</v>
      </c>
      <c r="C36" s="53" t="s">
        <v>156</v>
      </c>
      <c r="D36" s="216"/>
      <c r="E36" s="216" t="s">
        <v>150</v>
      </c>
      <c r="F36" s="334">
        <v>2065</v>
      </c>
      <c r="G36" s="334">
        <v>795</v>
      </c>
      <c r="H36" s="334">
        <v>893</v>
      </c>
      <c r="I36" s="153"/>
      <c r="J36" s="153">
        <f>SUM(F36:I36)</f>
        <v>3753</v>
      </c>
      <c r="K36" s="214"/>
      <c r="L36" s="78"/>
      <c r="M36" s="153"/>
      <c r="N36" s="153"/>
      <c r="O36" s="153"/>
      <c r="P36" s="153"/>
      <c r="Q36" s="153"/>
      <c r="R36" s="214"/>
      <c r="S36" s="153">
        <v>3753</v>
      </c>
    </row>
    <row r="37" spans="1:19" ht="12.75">
      <c r="A37" s="14">
        <v>7</v>
      </c>
      <c r="B37" s="219" t="s">
        <v>151</v>
      </c>
      <c r="C37" s="53" t="s">
        <v>157</v>
      </c>
      <c r="D37" s="216"/>
      <c r="E37" s="216" t="s">
        <v>332</v>
      </c>
      <c r="F37" s="334"/>
      <c r="G37" s="334"/>
      <c r="H37" s="334">
        <v>4577</v>
      </c>
      <c r="I37" s="153"/>
      <c r="J37" s="153">
        <v>4577</v>
      </c>
      <c r="K37" s="22"/>
      <c r="L37" s="22"/>
      <c r="M37" s="153"/>
      <c r="N37" s="153"/>
      <c r="O37" s="153"/>
      <c r="P37" s="153"/>
      <c r="Q37" s="153"/>
      <c r="R37" s="214"/>
      <c r="S37" s="153">
        <v>4577</v>
      </c>
    </row>
    <row r="38" spans="1:19" ht="13.5" thickBot="1">
      <c r="A38" s="265">
        <v>8</v>
      </c>
      <c r="B38" s="352" t="s">
        <v>152</v>
      </c>
      <c r="C38" s="245">
        <v>840</v>
      </c>
      <c r="D38" s="333"/>
      <c r="E38" s="333" t="s">
        <v>153</v>
      </c>
      <c r="F38" s="326"/>
      <c r="G38" s="326"/>
      <c r="H38" s="326"/>
      <c r="I38" s="326"/>
      <c r="J38" s="326"/>
      <c r="K38" s="353"/>
      <c r="L38" s="354"/>
      <c r="M38" s="326"/>
      <c r="N38" s="326"/>
      <c r="O38" s="326"/>
      <c r="P38" s="326"/>
      <c r="Q38" s="326"/>
      <c r="R38" s="345"/>
      <c r="S38" s="326"/>
    </row>
  </sheetData>
  <mergeCells count="51">
    <mergeCell ref="O18:O19"/>
    <mergeCell ref="P18:P19"/>
    <mergeCell ref="Q18:Q19"/>
    <mergeCell ref="J18:J19"/>
    <mergeCell ref="L18:L19"/>
    <mergeCell ref="M18:M19"/>
    <mergeCell ref="N18:N19"/>
    <mergeCell ref="A15:K15"/>
    <mergeCell ref="S15:S19"/>
    <mergeCell ref="F16:J16"/>
    <mergeCell ref="L16:Q16"/>
    <mergeCell ref="D17:J17"/>
    <mergeCell ref="L17:Q17"/>
    <mergeCell ref="F18:F19"/>
    <mergeCell ref="G18:G19"/>
    <mergeCell ref="H18:H19"/>
    <mergeCell ref="I18:I19"/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27:K27"/>
    <mergeCell ref="S27:S31"/>
    <mergeCell ref="F28:J28"/>
    <mergeCell ref="L28:Q28"/>
    <mergeCell ref="D29:J29"/>
    <mergeCell ref="L29:Q29"/>
    <mergeCell ref="F30:F31"/>
    <mergeCell ref="G30:G31"/>
    <mergeCell ref="H30:H31"/>
    <mergeCell ref="I30:I31"/>
    <mergeCell ref="O30:O31"/>
    <mergeCell ref="P30:P31"/>
    <mergeCell ref="Q30:Q31"/>
    <mergeCell ref="J30:J31"/>
    <mergeCell ref="L30:L31"/>
    <mergeCell ref="M30:M31"/>
    <mergeCell ref="N30:N31"/>
  </mergeCells>
  <printOptions/>
  <pageMargins left="0.4" right="0.75" top="0.49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Zeros="0" workbookViewId="0" topLeftCell="B1">
      <selection activeCell="E23" sqref="E2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57"/>
      <c r="D1" s="258"/>
      <c r="E1" s="170"/>
      <c r="F1" s="25"/>
      <c r="G1" s="25"/>
      <c r="H1" s="171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244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429" t="s">
        <v>335</v>
      </c>
      <c r="B3" s="430"/>
      <c r="C3" s="430"/>
      <c r="D3" s="430"/>
      <c r="E3" s="430"/>
      <c r="F3" s="430"/>
      <c r="G3" s="430"/>
      <c r="H3" s="430"/>
      <c r="I3" s="430"/>
      <c r="J3" s="430"/>
      <c r="K3" s="431"/>
      <c r="L3" s="8"/>
      <c r="M3" s="103"/>
      <c r="N3" s="103"/>
      <c r="O3" s="103"/>
      <c r="P3" s="103"/>
      <c r="Q3" s="104"/>
      <c r="R3" s="324"/>
      <c r="S3" s="454" t="s">
        <v>119</v>
      </c>
    </row>
    <row r="4" spans="1:19" ht="18.75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3" t="s">
        <v>3</v>
      </c>
      <c r="M4" s="444"/>
      <c r="N4" s="444"/>
      <c r="O4" s="444"/>
      <c r="P4" s="444"/>
      <c r="Q4" s="445"/>
      <c r="R4" s="10"/>
      <c r="S4" s="455"/>
    </row>
    <row r="5" spans="1:19" ht="12.75">
      <c r="A5" s="90"/>
      <c r="B5" s="91" t="s">
        <v>95</v>
      </c>
      <c r="C5" s="92" t="s">
        <v>5</v>
      </c>
      <c r="D5" s="446" t="s">
        <v>6</v>
      </c>
      <c r="E5" s="447"/>
      <c r="F5" s="447"/>
      <c r="G5" s="447"/>
      <c r="H5" s="447"/>
      <c r="I5" s="447"/>
      <c r="J5" s="448"/>
      <c r="K5" s="11"/>
      <c r="L5" s="449"/>
      <c r="M5" s="450"/>
      <c r="N5" s="450"/>
      <c r="O5" s="450"/>
      <c r="P5" s="450"/>
      <c r="Q5" s="451"/>
      <c r="R5" s="11"/>
      <c r="S5" s="455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2">
        <v>610</v>
      </c>
      <c r="G6" s="425">
        <v>620</v>
      </c>
      <c r="H6" s="425">
        <v>630</v>
      </c>
      <c r="I6" s="425">
        <v>640</v>
      </c>
      <c r="J6" s="418" t="s">
        <v>10</v>
      </c>
      <c r="K6" s="12"/>
      <c r="L6" s="420">
        <v>711</v>
      </c>
      <c r="M6" s="425">
        <v>713</v>
      </c>
      <c r="N6" s="425">
        <v>714</v>
      </c>
      <c r="O6" s="425">
        <v>716</v>
      </c>
      <c r="P6" s="423">
        <v>717</v>
      </c>
      <c r="Q6" s="418" t="s">
        <v>10</v>
      </c>
      <c r="R6" s="12"/>
      <c r="S6" s="455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56"/>
    </row>
    <row r="8" spans="1:19" ht="15.75" thickTop="1">
      <c r="A8" s="351">
        <v>1</v>
      </c>
      <c r="B8" s="118" t="s">
        <v>132</v>
      </c>
      <c r="C8" s="119"/>
      <c r="D8" s="120"/>
      <c r="E8" s="120"/>
      <c r="F8" s="110">
        <v>75</v>
      </c>
      <c r="G8" s="110">
        <v>33</v>
      </c>
      <c r="H8" s="110">
        <v>297</v>
      </c>
      <c r="I8" s="110"/>
      <c r="J8" s="110">
        <v>405</v>
      </c>
      <c r="K8" s="121"/>
      <c r="L8" s="109"/>
      <c r="M8" s="110"/>
      <c r="N8" s="110"/>
      <c r="O8" s="110"/>
      <c r="P8" s="110"/>
      <c r="Q8" s="110"/>
      <c r="R8" s="13"/>
      <c r="S8" s="160">
        <v>405</v>
      </c>
    </row>
    <row r="9" spans="1:19" ht="12.75">
      <c r="A9" s="14">
        <f>A8+1</f>
        <v>2</v>
      </c>
      <c r="B9" s="150" t="s">
        <v>128</v>
      </c>
      <c r="C9" s="151" t="s">
        <v>128</v>
      </c>
      <c r="D9" s="152"/>
      <c r="E9" s="151" t="s">
        <v>128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4"/>
    </row>
    <row r="10" spans="1:19" ht="12.75">
      <c r="A10" s="14">
        <v>3</v>
      </c>
      <c r="B10" s="215" t="s">
        <v>133</v>
      </c>
      <c r="C10" s="217" t="s">
        <v>134</v>
      </c>
      <c r="D10" s="216"/>
      <c r="E10" s="216" t="s">
        <v>136</v>
      </c>
      <c r="F10" s="334"/>
      <c r="G10" s="334"/>
      <c r="H10" s="334">
        <v>5</v>
      </c>
      <c r="I10" s="153"/>
      <c r="J10" s="153">
        <v>5</v>
      </c>
      <c r="K10" s="144"/>
      <c r="L10" s="79"/>
      <c r="M10" s="153"/>
      <c r="N10" s="153"/>
      <c r="O10" s="153"/>
      <c r="P10" s="153"/>
      <c r="Q10" s="154"/>
      <c r="R10" s="15"/>
      <c r="S10" s="154">
        <v>5</v>
      </c>
    </row>
    <row r="11" spans="1:19" ht="12.75">
      <c r="A11" s="14">
        <v>4</v>
      </c>
      <c r="B11" s="215" t="s">
        <v>137</v>
      </c>
      <c r="C11" s="217" t="s">
        <v>135</v>
      </c>
      <c r="D11" s="216"/>
      <c r="E11" s="216" t="s">
        <v>138</v>
      </c>
      <c r="F11" s="334"/>
      <c r="G11" s="334"/>
      <c r="H11" s="334">
        <v>100</v>
      </c>
      <c r="I11" s="153"/>
      <c r="J11" s="153">
        <v>100</v>
      </c>
      <c r="K11" s="144"/>
      <c r="L11" s="79"/>
      <c r="M11" s="153"/>
      <c r="N11" s="153"/>
      <c r="O11" s="153"/>
      <c r="P11" s="153"/>
      <c r="Q11" s="154"/>
      <c r="R11" s="15"/>
      <c r="S11" s="154">
        <v>100</v>
      </c>
    </row>
    <row r="12" spans="1:19" ht="12.75">
      <c r="A12" s="14">
        <v>5</v>
      </c>
      <c r="B12" s="215" t="s">
        <v>139</v>
      </c>
      <c r="C12" s="217" t="s">
        <v>140</v>
      </c>
      <c r="D12" s="216"/>
      <c r="E12" s="216" t="s">
        <v>141</v>
      </c>
      <c r="F12" s="334">
        <v>75</v>
      </c>
      <c r="G12" s="334">
        <v>33</v>
      </c>
      <c r="H12" s="334">
        <v>192</v>
      </c>
      <c r="I12" s="153"/>
      <c r="J12" s="153">
        <v>300</v>
      </c>
      <c r="K12" s="144"/>
      <c r="L12" s="79"/>
      <c r="M12" s="153"/>
      <c r="N12" s="153"/>
      <c r="O12" s="153"/>
      <c r="P12" s="153"/>
      <c r="Q12" s="154"/>
      <c r="R12" s="15"/>
      <c r="S12" s="154">
        <v>300</v>
      </c>
    </row>
    <row r="14" spans="2:13" ht="19.5" thickBot="1">
      <c r="B14" s="107" t="s">
        <v>244</v>
      </c>
      <c r="C14" s="108"/>
      <c r="D14" s="108"/>
      <c r="E14" s="108"/>
      <c r="F14" s="80"/>
      <c r="G14" s="80"/>
      <c r="H14" s="80"/>
      <c r="I14" s="81"/>
      <c r="J14" s="80"/>
      <c r="K14" s="80"/>
      <c r="L14" s="5"/>
      <c r="M14" s="5"/>
    </row>
    <row r="15" spans="1:19" ht="13.5" thickBot="1">
      <c r="A15" s="429" t="s">
        <v>339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1"/>
      <c r="L15" s="8"/>
      <c r="M15" s="103"/>
      <c r="N15" s="103"/>
      <c r="O15" s="103"/>
      <c r="P15" s="103"/>
      <c r="Q15" s="104"/>
      <c r="R15" s="324"/>
      <c r="S15" s="454" t="s">
        <v>119</v>
      </c>
    </row>
    <row r="16" spans="1:19" ht="18.75">
      <c r="A16" s="85"/>
      <c r="B16" s="86"/>
      <c r="C16" s="87"/>
      <c r="D16" s="88"/>
      <c r="E16" s="89"/>
      <c r="F16" s="440" t="s">
        <v>2</v>
      </c>
      <c r="G16" s="441"/>
      <c r="H16" s="441"/>
      <c r="I16" s="441"/>
      <c r="J16" s="442"/>
      <c r="K16" s="10"/>
      <c r="L16" s="443" t="s">
        <v>3</v>
      </c>
      <c r="M16" s="444"/>
      <c r="N16" s="444"/>
      <c r="O16" s="444"/>
      <c r="P16" s="444"/>
      <c r="Q16" s="445"/>
      <c r="R16" s="10"/>
      <c r="S16" s="455"/>
    </row>
    <row r="17" spans="1:19" ht="12.75">
      <c r="A17" s="90"/>
      <c r="B17" s="91" t="s">
        <v>95</v>
      </c>
      <c r="C17" s="92" t="s">
        <v>5</v>
      </c>
      <c r="D17" s="446" t="s">
        <v>6</v>
      </c>
      <c r="E17" s="447"/>
      <c r="F17" s="447"/>
      <c r="G17" s="447"/>
      <c r="H17" s="447"/>
      <c r="I17" s="447"/>
      <c r="J17" s="448"/>
      <c r="K17" s="11"/>
      <c r="L17" s="449"/>
      <c r="M17" s="450"/>
      <c r="N17" s="450"/>
      <c r="O17" s="450"/>
      <c r="P17" s="450"/>
      <c r="Q17" s="451"/>
      <c r="R17" s="11"/>
      <c r="S17" s="455"/>
    </row>
    <row r="18" spans="1:19" ht="12.75">
      <c r="A18" s="93"/>
      <c r="B18" s="94" t="s">
        <v>97</v>
      </c>
      <c r="C18" s="95" t="s">
        <v>8</v>
      </c>
      <c r="D18" s="96"/>
      <c r="E18" s="97" t="s">
        <v>9</v>
      </c>
      <c r="F18" s="452">
        <v>610</v>
      </c>
      <c r="G18" s="425">
        <v>620</v>
      </c>
      <c r="H18" s="425">
        <v>630</v>
      </c>
      <c r="I18" s="425">
        <v>640</v>
      </c>
      <c r="J18" s="418" t="s">
        <v>10</v>
      </c>
      <c r="K18" s="12"/>
      <c r="L18" s="420">
        <v>711</v>
      </c>
      <c r="M18" s="425">
        <v>713</v>
      </c>
      <c r="N18" s="425">
        <v>714</v>
      </c>
      <c r="O18" s="425">
        <v>716</v>
      </c>
      <c r="P18" s="423">
        <v>717</v>
      </c>
      <c r="Q18" s="418" t="s">
        <v>10</v>
      </c>
      <c r="R18" s="12"/>
      <c r="S18" s="455"/>
    </row>
    <row r="19" spans="1:19" ht="13.5" thickBot="1">
      <c r="A19" s="98"/>
      <c r="B19" s="99" t="s">
        <v>96</v>
      </c>
      <c r="C19" s="100"/>
      <c r="D19" s="101"/>
      <c r="E19" s="102"/>
      <c r="F19" s="453"/>
      <c r="G19" s="426"/>
      <c r="H19" s="426"/>
      <c r="I19" s="426"/>
      <c r="J19" s="419"/>
      <c r="K19" s="12"/>
      <c r="L19" s="421"/>
      <c r="M19" s="426"/>
      <c r="N19" s="426"/>
      <c r="O19" s="426"/>
      <c r="P19" s="426"/>
      <c r="Q19" s="419"/>
      <c r="R19" s="12"/>
      <c r="S19" s="456"/>
    </row>
    <row r="20" spans="1:19" ht="15.75" thickTop="1">
      <c r="A20" s="351">
        <v>1</v>
      </c>
      <c r="B20" s="118" t="s">
        <v>132</v>
      </c>
      <c r="C20" s="119"/>
      <c r="D20" s="120"/>
      <c r="E20" s="120"/>
      <c r="F20" s="110">
        <f>F8/30.126*1000</f>
        <v>2489.54391555467</v>
      </c>
      <c r="G20" s="110">
        <f aca="true" t="shared" si="0" ref="G20:S20">G8/30.126*1000</f>
        <v>1095.3993228440547</v>
      </c>
      <c r="H20" s="110">
        <f t="shared" si="0"/>
        <v>9858.593905596495</v>
      </c>
      <c r="I20" s="110">
        <f t="shared" si="0"/>
        <v>0</v>
      </c>
      <c r="J20" s="110">
        <f t="shared" si="0"/>
        <v>13443.53714399522</v>
      </c>
      <c r="K20" s="121">
        <f t="shared" si="0"/>
        <v>0</v>
      </c>
      <c r="L20" s="109">
        <f t="shared" si="0"/>
        <v>0</v>
      </c>
      <c r="M20" s="110">
        <f t="shared" si="0"/>
        <v>0</v>
      </c>
      <c r="N20" s="110">
        <f t="shared" si="0"/>
        <v>0</v>
      </c>
      <c r="O20" s="110">
        <f t="shared" si="0"/>
        <v>0</v>
      </c>
      <c r="P20" s="110">
        <f t="shared" si="0"/>
        <v>0</v>
      </c>
      <c r="Q20" s="110">
        <f t="shared" si="0"/>
        <v>0</v>
      </c>
      <c r="R20" s="13">
        <f t="shared" si="0"/>
        <v>0</v>
      </c>
      <c r="S20" s="160">
        <f t="shared" si="0"/>
        <v>13443.53714399522</v>
      </c>
    </row>
    <row r="21" spans="1:19" ht="12.75">
      <c r="A21" s="14">
        <f>A20+1</f>
        <v>2</v>
      </c>
      <c r="B21" s="150" t="s">
        <v>128</v>
      </c>
      <c r="C21" s="151" t="s">
        <v>128</v>
      </c>
      <c r="D21" s="152"/>
      <c r="E21" s="151" t="s">
        <v>128</v>
      </c>
      <c r="F21" s="153"/>
      <c r="G21" s="153">
        <f aca="true" t="shared" si="1" ref="G21:S21">G9/30.126*1000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44">
        <f t="shared" si="1"/>
        <v>0</v>
      </c>
      <c r="L21" s="79">
        <f t="shared" si="1"/>
        <v>0</v>
      </c>
      <c r="M21" s="153">
        <f t="shared" si="1"/>
        <v>0</v>
      </c>
      <c r="N21" s="153">
        <f t="shared" si="1"/>
        <v>0</v>
      </c>
      <c r="O21" s="153">
        <f t="shared" si="1"/>
        <v>0</v>
      </c>
      <c r="P21" s="153">
        <f t="shared" si="1"/>
        <v>0</v>
      </c>
      <c r="Q21" s="154">
        <f t="shared" si="1"/>
        <v>0</v>
      </c>
      <c r="R21" s="15">
        <f t="shared" si="1"/>
        <v>0</v>
      </c>
      <c r="S21" s="154">
        <f t="shared" si="1"/>
        <v>0</v>
      </c>
    </row>
    <row r="22" spans="1:19" ht="12.75">
      <c r="A22" s="14">
        <v>3</v>
      </c>
      <c r="B22" s="215" t="s">
        <v>133</v>
      </c>
      <c r="C22" s="217" t="s">
        <v>134</v>
      </c>
      <c r="D22" s="216"/>
      <c r="E22" s="216" t="s">
        <v>136</v>
      </c>
      <c r="F22" s="334"/>
      <c r="G22" s="334">
        <f aca="true" t="shared" si="2" ref="G22:S22">G10/30.126*1000</f>
        <v>0</v>
      </c>
      <c r="H22" s="334">
        <f t="shared" si="2"/>
        <v>165.96959437031137</v>
      </c>
      <c r="I22" s="153">
        <f t="shared" si="2"/>
        <v>0</v>
      </c>
      <c r="J22" s="153">
        <f t="shared" si="2"/>
        <v>165.96959437031137</v>
      </c>
      <c r="K22" s="144">
        <f t="shared" si="2"/>
        <v>0</v>
      </c>
      <c r="L22" s="79">
        <f t="shared" si="2"/>
        <v>0</v>
      </c>
      <c r="M22" s="153">
        <f t="shared" si="2"/>
        <v>0</v>
      </c>
      <c r="N22" s="153">
        <f t="shared" si="2"/>
        <v>0</v>
      </c>
      <c r="O22" s="153">
        <f t="shared" si="2"/>
        <v>0</v>
      </c>
      <c r="P22" s="153">
        <f t="shared" si="2"/>
        <v>0</v>
      </c>
      <c r="Q22" s="154">
        <f t="shared" si="2"/>
        <v>0</v>
      </c>
      <c r="R22" s="15">
        <f t="shared" si="2"/>
        <v>0</v>
      </c>
      <c r="S22" s="154">
        <f t="shared" si="2"/>
        <v>165.96959437031137</v>
      </c>
    </row>
    <row r="23" spans="1:19" ht="12.75">
      <c r="A23" s="14">
        <v>4</v>
      </c>
      <c r="B23" s="215" t="s">
        <v>137</v>
      </c>
      <c r="C23" s="217" t="s">
        <v>135</v>
      </c>
      <c r="D23" s="216"/>
      <c r="E23" s="216" t="s">
        <v>138</v>
      </c>
      <c r="F23" s="334"/>
      <c r="G23" s="334">
        <f aca="true" t="shared" si="3" ref="G23:S23">G11/30.126*1000</f>
        <v>0</v>
      </c>
      <c r="H23" s="334">
        <f t="shared" si="3"/>
        <v>3319.391887406227</v>
      </c>
      <c r="I23" s="153">
        <f t="shared" si="3"/>
        <v>0</v>
      </c>
      <c r="J23" s="153">
        <f t="shared" si="3"/>
        <v>3319.391887406227</v>
      </c>
      <c r="K23" s="144">
        <f t="shared" si="3"/>
        <v>0</v>
      </c>
      <c r="L23" s="79">
        <f t="shared" si="3"/>
        <v>0</v>
      </c>
      <c r="M23" s="153">
        <f t="shared" si="3"/>
        <v>0</v>
      </c>
      <c r="N23" s="153">
        <f t="shared" si="3"/>
        <v>0</v>
      </c>
      <c r="O23" s="153">
        <f t="shared" si="3"/>
        <v>0</v>
      </c>
      <c r="P23" s="153">
        <f t="shared" si="3"/>
        <v>0</v>
      </c>
      <c r="Q23" s="154">
        <f t="shared" si="3"/>
        <v>0</v>
      </c>
      <c r="R23" s="15">
        <f t="shared" si="3"/>
        <v>0</v>
      </c>
      <c r="S23" s="154">
        <f t="shared" si="3"/>
        <v>3319.391887406227</v>
      </c>
    </row>
    <row r="24" spans="1:19" ht="12.75">
      <c r="A24" s="14">
        <v>5</v>
      </c>
      <c r="B24" s="215" t="s">
        <v>139</v>
      </c>
      <c r="C24" s="217" t="s">
        <v>140</v>
      </c>
      <c r="D24" s="216"/>
      <c r="E24" s="216" t="s">
        <v>141</v>
      </c>
      <c r="F24" s="334">
        <f>F12/30.126*1000</f>
        <v>2489.54391555467</v>
      </c>
      <c r="G24" s="334">
        <f aca="true" t="shared" si="4" ref="G24:R24">G12/30.126*1000</f>
        <v>1095.3993228440547</v>
      </c>
      <c r="H24" s="334">
        <v>6374</v>
      </c>
      <c r="I24" s="153">
        <f t="shared" si="4"/>
        <v>0</v>
      </c>
      <c r="J24" s="153">
        <v>9959</v>
      </c>
      <c r="K24" s="144">
        <f t="shared" si="4"/>
        <v>0</v>
      </c>
      <c r="L24" s="79">
        <f t="shared" si="4"/>
        <v>0</v>
      </c>
      <c r="M24" s="153">
        <f t="shared" si="4"/>
        <v>0</v>
      </c>
      <c r="N24" s="153">
        <f t="shared" si="4"/>
        <v>0</v>
      </c>
      <c r="O24" s="153">
        <f t="shared" si="4"/>
        <v>0</v>
      </c>
      <c r="P24" s="153">
        <f t="shared" si="4"/>
        <v>0</v>
      </c>
      <c r="Q24" s="154">
        <f t="shared" si="4"/>
        <v>0</v>
      </c>
      <c r="R24" s="15">
        <f t="shared" si="4"/>
        <v>0</v>
      </c>
      <c r="S24" s="154">
        <v>9959</v>
      </c>
    </row>
    <row r="25" ht="13.5" thickBot="1"/>
    <row r="26" spans="1:19" ht="13.5" customHeight="1" thickBot="1">
      <c r="A26" s="429" t="s">
        <v>353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1"/>
      <c r="L26" s="8"/>
      <c r="M26" s="103"/>
      <c r="N26" s="103"/>
      <c r="O26" s="103"/>
      <c r="P26" s="103"/>
      <c r="Q26" s="104"/>
      <c r="R26" s="324"/>
      <c r="S26" s="432" t="s">
        <v>360</v>
      </c>
    </row>
    <row r="27" spans="1:19" ht="18.75">
      <c r="A27" s="85"/>
      <c r="B27" s="86"/>
      <c r="C27" s="87"/>
      <c r="D27" s="88"/>
      <c r="E27" s="89"/>
      <c r="F27" s="440" t="s">
        <v>2</v>
      </c>
      <c r="G27" s="441"/>
      <c r="H27" s="441"/>
      <c r="I27" s="441"/>
      <c r="J27" s="442"/>
      <c r="K27" s="10"/>
      <c r="L27" s="443" t="s">
        <v>3</v>
      </c>
      <c r="M27" s="444"/>
      <c r="N27" s="444"/>
      <c r="O27" s="444"/>
      <c r="P27" s="444"/>
      <c r="Q27" s="445"/>
      <c r="R27" s="10"/>
      <c r="S27" s="433"/>
    </row>
    <row r="28" spans="1:19" ht="12.75">
      <c r="A28" s="90"/>
      <c r="B28" s="91" t="s">
        <v>95</v>
      </c>
      <c r="C28" s="92" t="s">
        <v>5</v>
      </c>
      <c r="D28" s="446" t="s">
        <v>6</v>
      </c>
      <c r="E28" s="447"/>
      <c r="F28" s="447"/>
      <c r="G28" s="447"/>
      <c r="H28" s="447"/>
      <c r="I28" s="447"/>
      <c r="J28" s="448"/>
      <c r="K28" s="11"/>
      <c r="L28" s="449"/>
      <c r="M28" s="450"/>
      <c r="N28" s="450"/>
      <c r="O28" s="450"/>
      <c r="P28" s="450"/>
      <c r="Q28" s="451"/>
      <c r="R28" s="11"/>
      <c r="S28" s="433"/>
    </row>
    <row r="29" spans="1:19" ht="12.75">
      <c r="A29" s="93"/>
      <c r="B29" s="94" t="s">
        <v>97</v>
      </c>
      <c r="C29" s="95" t="s">
        <v>8</v>
      </c>
      <c r="D29" s="96"/>
      <c r="E29" s="97" t="s">
        <v>9</v>
      </c>
      <c r="F29" s="452">
        <v>610</v>
      </c>
      <c r="G29" s="425">
        <v>620</v>
      </c>
      <c r="H29" s="425">
        <v>630</v>
      </c>
      <c r="I29" s="425">
        <v>640</v>
      </c>
      <c r="J29" s="418" t="s">
        <v>10</v>
      </c>
      <c r="K29" s="12"/>
      <c r="L29" s="420">
        <v>711</v>
      </c>
      <c r="M29" s="425">
        <v>713</v>
      </c>
      <c r="N29" s="425">
        <v>714</v>
      </c>
      <c r="O29" s="425">
        <v>716</v>
      </c>
      <c r="P29" s="423">
        <v>717</v>
      </c>
      <c r="Q29" s="418" t="s">
        <v>10</v>
      </c>
      <c r="R29" s="12"/>
      <c r="S29" s="433"/>
    </row>
    <row r="30" spans="1:19" ht="13.5" thickBot="1">
      <c r="A30" s="98"/>
      <c r="B30" s="99" t="s">
        <v>96</v>
      </c>
      <c r="C30" s="100"/>
      <c r="D30" s="101"/>
      <c r="E30" s="102"/>
      <c r="F30" s="453"/>
      <c r="G30" s="426"/>
      <c r="H30" s="426"/>
      <c r="I30" s="426"/>
      <c r="J30" s="419"/>
      <c r="K30" s="12"/>
      <c r="L30" s="421"/>
      <c r="M30" s="426"/>
      <c r="N30" s="426"/>
      <c r="O30" s="426"/>
      <c r="P30" s="426"/>
      <c r="Q30" s="419"/>
      <c r="R30" s="12"/>
      <c r="S30" s="433"/>
    </row>
    <row r="31" spans="1:19" ht="15.75" thickTop="1">
      <c r="A31" s="351">
        <v>1</v>
      </c>
      <c r="B31" s="118" t="s">
        <v>132</v>
      </c>
      <c r="C31" s="119"/>
      <c r="D31" s="120"/>
      <c r="E31" s="120"/>
      <c r="F31" s="334">
        <v>2689</v>
      </c>
      <c r="G31" s="334">
        <v>954</v>
      </c>
      <c r="H31" s="110">
        <v>7357</v>
      </c>
      <c r="I31" s="110">
        <f aca="true" t="shared" si="5" ref="I31:R31">I19/30.126*1000</f>
        <v>0</v>
      </c>
      <c r="J31" s="110">
        <v>11000</v>
      </c>
      <c r="K31" s="121">
        <f t="shared" si="5"/>
        <v>0</v>
      </c>
      <c r="L31" s="109">
        <f t="shared" si="5"/>
        <v>0</v>
      </c>
      <c r="M31" s="110">
        <f t="shared" si="5"/>
        <v>0</v>
      </c>
      <c r="N31" s="110">
        <f t="shared" si="5"/>
        <v>0</v>
      </c>
      <c r="O31" s="110">
        <f t="shared" si="5"/>
        <v>0</v>
      </c>
      <c r="P31" s="110">
        <f t="shared" si="5"/>
        <v>0</v>
      </c>
      <c r="Q31" s="110">
        <f t="shared" si="5"/>
        <v>0</v>
      </c>
      <c r="R31" s="13">
        <f t="shared" si="5"/>
        <v>0</v>
      </c>
      <c r="S31" s="160">
        <v>11000</v>
      </c>
    </row>
    <row r="32" spans="1:19" ht="12.75">
      <c r="A32" s="14">
        <f>A31+1</f>
        <v>2</v>
      </c>
      <c r="B32" s="150" t="s">
        <v>128</v>
      </c>
      <c r="C32" s="151" t="s">
        <v>128</v>
      </c>
      <c r="D32" s="152"/>
      <c r="E32" s="151" t="s">
        <v>128</v>
      </c>
      <c r="F32" s="153"/>
      <c r="G32" s="153"/>
      <c r="H32" s="153"/>
      <c r="I32" s="153"/>
      <c r="J32" s="153"/>
      <c r="K32" s="144">
        <f aca="true" t="shared" si="6" ref="K32:R32">K20/30.126*1000</f>
        <v>0</v>
      </c>
      <c r="L32" s="79">
        <f t="shared" si="6"/>
        <v>0</v>
      </c>
      <c r="M32" s="153">
        <f t="shared" si="6"/>
        <v>0</v>
      </c>
      <c r="N32" s="153">
        <f t="shared" si="6"/>
        <v>0</v>
      </c>
      <c r="O32" s="153">
        <f t="shared" si="6"/>
        <v>0</v>
      </c>
      <c r="P32" s="153">
        <f t="shared" si="6"/>
        <v>0</v>
      </c>
      <c r="Q32" s="154">
        <f t="shared" si="6"/>
        <v>0</v>
      </c>
      <c r="R32" s="15">
        <f t="shared" si="6"/>
        <v>0</v>
      </c>
      <c r="S32" s="154"/>
    </row>
    <row r="33" spans="1:19" ht="12.75">
      <c r="A33" s="14">
        <v>3</v>
      </c>
      <c r="B33" s="215" t="s">
        <v>133</v>
      </c>
      <c r="C33" s="217" t="s">
        <v>134</v>
      </c>
      <c r="D33" s="216"/>
      <c r="E33" s="216" t="s">
        <v>136</v>
      </c>
      <c r="F33" s="334"/>
      <c r="G33" s="334"/>
      <c r="H33" s="334"/>
      <c r="I33" s="153"/>
      <c r="J33" s="153">
        <v>0</v>
      </c>
      <c r="K33" s="144">
        <f aca="true" t="shared" si="7" ref="K33:R33">K21/30.126*1000</f>
        <v>0</v>
      </c>
      <c r="L33" s="79">
        <f t="shared" si="7"/>
        <v>0</v>
      </c>
      <c r="M33" s="153">
        <f t="shared" si="7"/>
        <v>0</v>
      </c>
      <c r="N33" s="153">
        <f t="shared" si="7"/>
        <v>0</v>
      </c>
      <c r="O33" s="153">
        <f t="shared" si="7"/>
        <v>0</v>
      </c>
      <c r="P33" s="153">
        <f t="shared" si="7"/>
        <v>0</v>
      </c>
      <c r="Q33" s="154">
        <f t="shared" si="7"/>
        <v>0</v>
      </c>
      <c r="R33" s="15">
        <f t="shared" si="7"/>
        <v>0</v>
      </c>
      <c r="S33" s="154"/>
    </row>
    <row r="34" spans="1:19" ht="12.75">
      <c r="A34" s="14">
        <v>4</v>
      </c>
      <c r="B34" s="215" t="s">
        <v>137</v>
      </c>
      <c r="C34" s="217" t="s">
        <v>135</v>
      </c>
      <c r="D34" s="216"/>
      <c r="E34" s="216" t="s">
        <v>138</v>
      </c>
      <c r="F34" s="334"/>
      <c r="G34" s="334"/>
      <c r="H34" s="334">
        <v>3331</v>
      </c>
      <c r="I34" s="153"/>
      <c r="J34" s="153">
        <v>3331</v>
      </c>
      <c r="K34" s="144">
        <f aca="true" t="shared" si="8" ref="K34:R34">K22/30.126*1000</f>
        <v>0</v>
      </c>
      <c r="L34" s="79">
        <f t="shared" si="8"/>
        <v>0</v>
      </c>
      <c r="M34" s="153">
        <f t="shared" si="8"/>
        <v>0</v>
      </c>
      <c r="N34" s="153">
        <f t="shared" si="8"/>
        <v>0</v>
      </c>
      <c r="O34" s="153">
        <f t="shared" si="8"/>
        <v>0</v>
      </c>
      <c r="P34" s="153">
        <f t="shared" si="8"/>
        <v>0</v>
      </c>
      <c r="Q34" s="154">
        <f t="shared" si="8"/>
        <v>0</v>
      </c>
      <c r="R34" s="15">
        <f t="shared" si="8"/>
        <v>0</v>
      </c>
      <c r="S34" s="154">
        <v>3331</v>
      </c>
    </row>
    <row r="35" spans="1:19" ht="12.75">
      <c r="A35" s="14">
        <v>5</v>
      </c>
      <c r="B35" s="215" t="s">
        <v>139</v>
      </c>
      <c r="C35" s="217" t="s">
        <v>140</v>
      </c>
      <c r="D35" s="216"/>
      <c r="E35" s="216" t="s">
        <v>141</v>
      </c>
      <c r="F35" s="334">
        <v>2689</v>
      </c>
      <c r="G35" s="334">
        <v>954</v>
      </c>
      <c r="H35" s="334">
        <v>4026</v>
      </c>
      <c r="I35" s="153"/>
      <c r="J35" s="153">
        <f>SUM(F35:I35)</f>
        <v>7669</v>
      </c>
      <c r="K35" s="144">
        <f aca="true" t="shared" si="9" ref="K35:R35">K23/30.126*1000</f>
        <v>0</v>
      </c>
      <c r="L35" s="79">
        <f t="shared" si="9"/>
        <v>0</v>
      </c>
      <c r="M35" s="153">
        <f t="shared" si="9"/>
        <v>0</v>
      </c>
      <c r="N35" s="153">
        <f t="shared" si="9"/>
        <v>0</v>
      </c>
      <c r="O35" s="153">
        <f t="shared" si="9"/>
        <v>0</v>
      </c>
      <c r="P35" s="153">
        <f t="shared" si="9"/>
        <v>0</v>
      </c>
      <c r="Q35" s="154">
        <f t="shared" si="9"/>
        <v>0</v>
      </c>
      <c r="R35" s="15">
        <f t="shared" si="9"/>
        <v>0</v>
      </c>
      <c r="S35" s="154">
        <v>7669</v>
      </c>
    </row>
    <row r="36" ht="12.75">
      <c r="H36" s="4" t="s">
        <v>128</v>
      </c>
    </row>
  </sheetData>
  <mergeCells count="51">
    <mergeCell ref="O18:O19"/>
    <mergeCell ref="P18:P19"/>
    <mergeCell ref="Q18:Q19"/>
    <mergeCell ref="J18:J19"/>
    <mergeCell ref="L18:L19"/>
    <mergeCell ref="M18:M19"/>
    <mergeCell ref="N18:N19"/>
    <mergeCell ref="A15:K15"/>
    <mergeCell ref="S15:S19"/>
    <mergeCell ref="F16:J16"/>
    <mergeCell ref="L16:Q16"/>
    <mergeCell ref="D17:J17"/>
    <mergeCell ref="L17:Q17"/>
    <mergeCell ref="F18:F19"/>
    <mergeCell ref="G18:G19"/>
    <mergeCell ref="H18:H19"/>
    <mergeCell ref="I18:I19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A26:K26"/>
    <mergeCell ref="S26:S30"/>
    <mergeCell ref="F27:J27"/>
    <mergeCell ref="L27:Q27"/>
    <mergeCell ref="D28:J28"/>
    <mergeCell ref="L28:Q28"/>
    <mergeCell ref="F29:F30"/>
    <mergeCell ref="G29:G30"/>
    <mergeCell ref="H29:H30"/>
    <mergeCell ref="I29:I30"/>
    <mergeCell ref="O29:O30"/>
    <mergeCell ref="P29:P30"/>
    <mergeCell ref="Q29:Q30"/>
    <mergeCell ref="J29:J30"/>
    <mergeCell ref="L29:L30"/>
    <mergeCell ref="M29:M30"/>
    <mergeCell ref="N29:N30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9"/>
  <sheetViews>
    <sheetView showZeros="0" workbookViewId="0" topLeftCell="D10">
      <selection activeCell="P42" sqref="P4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1.421875" style="0" customWidth="1"/>
    <col min="6" max="6" width="6.57421875" style="0" customWidth="1"/>
    <col min="7" max="7" width="9.28125" style="0" customWidth="1"/>
    <col min="8" max="8" width="10.140625" style="0" customWidth="1"/>
    <col min="9" max="9" width="6.57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7.00390625" style="0" customWidth="1"/>
    <col min="14" max="14" width="7.421875" style="0" customWidth="1"/>
    <col min="15" max="15" width="6.57421875" style="0" customWidth="1"/>
    <col min="16" max="16" width="8.28125" style="0" customWidth="1"/>
    <col min="17" max="17" width="10.14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120</v>
      </c>
      <c r="C2" s="108"/>
      <c r="D2" s="108"/>
      <c r="E2" s="108"/>
    </row>
    <row r="3" ht="8.25" customHeight="1" thickBot="1"/>
    <row r="4" spans="1:19" ht="13.5" customHeight="1">
      <c r="A4" s="438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338"/>
      <c r="M4" s="339"/>
      <c r="N4" s="339"/>
      <c r="O4" s="339"/>
      <c r="P4" s="339"/>
      <c r="Q4" s="339"/>
      <c r="R4" s="340"/>
      <c r="S4" s="432" t="s">
        <v>119</v>
      </c>
    </row>
    <row r="5" spans="1:19" ht="18.75" customHeight="1">
      <c r="A5" s="341"/>
      <c r="B5" s="200"/>
      <c r="C5" s="201"/>
      <c r="D5" s="202"/>
      <c r="E5" s="203"/>
      <c r="F5" s="434" t="s">
        <v>2</v>
      </c>
      <c r="G5" s="434"/>
      <c r="H5" s="434"/>
      <c r="I5" s="434"/>
      <c r="J5" s="434"/>
      <c r="K5" s="204"/>
      <c r="L5" s="434" t="s">
        <v>3</v>
      </c>
      <c r="M5" s="434"/>
      <c r="N5" s="434"/>
      <c r="O5" s="434"/>
      <c r="P5" s="434"/>
      <c r="Q5" s="434"/>
      <c r="R5" s="204"/>
      <c r="S5" s="433"/>
    </row>
    <row r="6" spans="1:19" ht="12.75">
      <c r="A6" s="341"/>
      <c r="B6" s="205" t="s">
        <v>95</v>
      </c>
      <c r="C6" s="202" t="s">
        <v>5</v>
      </c>
      <c r="D6" s="435" t="s">
        <v>6</v>
      </c>
      <c r="E6" s="436"/>
      <c r="F6" s="436"/>
      <c r="G6" s="436"/>
      <c r="H6" s="436"/>
      <c r="I6" s="436"/>
      <c r="J6" s="436"/>
      <c r="K6" s="206"/>
      <c r="L6" s="435"/>
      <c r="M6" s="437"/>
      <c r="N6" s="437"/>
      <c r="O6" s="437"/>
      <c r="P6" s="437"/>
      <c r="Q6" s="437"/>
      <c r="R6" s="206"/>
      <c r="S6" s="433"/>
    </row>
    <row r="7" spans="1:19" ht="12.75">
      <c r="A7" s="341"/>
      <c r="B7" s="205" t="s">
        <v>97</v>
      </c>
      <c r="C7" s="202" t="s">
        <v>8</v>
      </c>
      <c r="D7" s="202"/>
      <c r="E7" s="203" t="s">
        <v>9</v>
      </c>
      <c r="F7" s="427">
        <v>610</v>
      </c>
      <c r="G7" s="427">
        <v>620</v>
      </c>
      <c r="H7" s="427">
        <v>630</v>
      </c>
      <c r="I7" s="427">
        <v>640</v>
      </c>
      <c r="J7" s="427" t="s">
        <v>10</v>
      </c>
      <c r="K7" s="207"/>
      <c r="L7" s="428">
        <v>711</v>
      </c>
      <c r="M7" s="427">
        <v>713</v>
      </c>
      <c r="N7" s="427">
        <v>714</v>
      </c>
      <c r="O7" s="427">
        <v>716</v>
      </c>
      <c r="P7" s="427">
        <v>717</v>
      </c>
      <c r="Q7" s="427" t="s">
        <v>10</v>
      </c>
      <c r="R7" s="207"/>
      <c r="S7" s="433"/>
    </row>
    <row r="8" spans="1:19" ht="12.75">
      <c r="A8" s="341"/>
      <c r="B8" s="205" t="s">
        <v>96</v>
      </c>
      <c r="C8" s="202"/>
      <c r="D8" s="202"/>
      <c r="E8" s="203"/>
      <c r="F8" s="427"/>
      <c r="G8" s="427"/>
      <c r="H8" s="427"/>
      <c r="I8" s="427"/>
      <c r="J8" s="427"/>
      <c r="K8" s="207"/>
      <c r="L8" s="428"/>
      <c r="M8" s="427"/>
      <c r="N8" s="427"/>
      <c r="O8" s="427"/>
      <c r="P8" s="427"/>
      <c r="Q8" s="427"/>
      <c r="R8" s="207"/>
      <c r="S8" s="433"/>
    </row>
    <row r="9" spans="1:19" ht="15">
      <c r="A9" s="350">
        <v>1</v>
      </c>
      <c r="B9" s="208" t="s">
        <v>121</v>
      </c>
      <c r="C9" s="209"/>
      <c r="D9" s="210"/>
      <c r="E9" s="210"/>
      <c r="F9" s="211">
        <v>140</v>
      </c>
      <c r="G9" s="211">
        <v>55</v>
      </c>
      <c r="H9" s="211">
        <v>864</v>
      </c>
      <c r="I9" s="211"/>
      <c r="J9" s="211">
        <v>1059</v>
      </c>
      <c r="K9" s="212"/>
      <c r="L9" s="213"/>
      <c r="M9" s="211"/>
      <c r="N9" s="211"/>
      <c r="O9" s="211" t="s">
        <v>128</v>
      </c>
      <c r="P9" s="211"/>
      <c r="Q9" s="211" t="s">
        <v>128</v>
      </c>
      <c r="R9" s="212"/>
      <c r="S9" s="211">
        <v>1059</v>
      </c>
    </row>
    <row r="10" spans="1:19" ht="12.75">
      <c r="A10" s="14">
        <f>A9+1</f>
        <v>2</v>
      </c>
      <c r="B10" s="150" t="s">
        <v>128</v>
      </c>
      <c r="C10" s="151" t="s">
        <v>128</v>
      </c>
      <c r="D10" s="152"/>
      <c r="E10" s="151" t="s">
        <v>128</v>
      </c>
      <c r="F10" s="153"/>
      <c r="G10" s="153"/>
      <c r="H10" s="153"/>
      <c r="I10" s="153"/>
      <c r="J10" s="153"/>
      <c r="K10" s="214"/>
      <c r="L10" s="78"/>
      <c r="M10" s="153"/>
      <c r="N10" s="153"/>
      <c r="O10" s="153"/>
      <c r="P10" s="153"/>
      <c r="Q10" s="153"/>
      <c r="R10" s="214"/>
      <c r="S10" s="153"/>
    </row>
    <row r="11" spans="1:19" ht="12.75">
      <c r="A11" s="14">
        <v>3</v>
      </c>
      <c r="B11" s="215" t="s">
        <v>127</v>
      </c>
      <c r="C11" s="217" t="s">
        <v>126</v>
      </c>
      <c r="D11" s="216"/>
      <c r="E11" s="216" t="s">
        <v>122</v>
      </c>
      <c r="F11" s="334">
        <v>140</v>
      </c>
      <c r="G11" s="334">
        <v>55</v>
      </c>
      <c r="H11" s="334">
        <v>161</v>
      </c>
      <c r="I11" s="153"/>
      <c r="J11" s="334">
        <f>SUM(F11:I11)</f>
        <v>356</v>
      </c>
      <c r="K11" s="214"/>
      <c r="L11" s="78"/>
      <c r="M11" s="153"/>
      <c r="N11" s="153"/>
      <c r="O11" s="153"/>
      <c r="P11" s="153"/>
      <c r="Q11" s="153"/>
      <c r="R11" s="214"/>
      <c r="S11" s="334">
        <v>356</v>
      </c>
    </row>
    <row r="12" spans="1:19" ht="12.75">
      <c r="A12" s="14">
        <v>4</v>
      </c>
      <c r="B12" s="215" t="s">
        <v>123</v>
      </c>
      <c r="C12" s="217" t="s">
        <v>126</v>
      </c>
      <c r="D12" s="216"/>
      <c r="E12" s="216" t="s">
        <v>231</v>
      </c>
      <c r="F12" s="334"/>
      <c r="G12" s="334"/>
      <c r="H12" s="334">
        <v>575</v>
      </c>
      <c r="I12" s="153"/>
      <c r="J12" s="334">
        <v>575</v>
      </c>
      <c r="K12" s="214"/>
      <c r="L12" s="78"/>
      <c r="M12" s="153"/>
      <c r="N12" s="153"/>
      <c r="O12" s="153"/>
      <c r="P12" s="153"/>
      <c r="Q12" s="153"/>
      <c r="R12" s="214"/>
      <c r="S12" s="334">
        <v>575</v>
      </c>
    </row>
    <row r="13" spans="1:19" ht="12.75">
      <c r="A13" s="14">
        <v>5</v>
      </c>
      <c r="B13" s="215" t="s">
        <v>124</v>
      </c>
      <c r="C13" s="217" t="s">
        <v>126</v>
      </c>
      <c r="D13" s="216"/>
      <c r="E13" s="216" t="s">
        <v>232</v>
      </c>
      <c r="F13" s="334"/>
      <c r="G13" s="334"/>
      <c r="H13" s="334">
        <v>76</v>
      </c>
      <c r="I13" s="153"/>
      <c r="J13" s="334">
        <v>76</v>
      </c>
      <c r="K13" s="214"/>
      <c r="L13" s="78"/>
      <c r="M13" s="153"/>
      <c r="N13" s="153"/>
      <c r="O13" s="153"/>
      <c r="P13" s="153"/>
      <c r="Q13" s="153"/>
      <c r="R13" s="214"/>
      <c r="S13" s="334">
        <v>76</v>
      </c>
    </row>
    <row r="14" spans="1:19" ht="12.75">
      <c r="A14" s="14">
        <v>6</v>
      </c>
      <c r="B14" s="215" t="s">
        <v>125</v>
      </c>
      <c r="C14" s="217" t="s">
        <v>126</v>
      </c>
      <c r="D14" s="216"/>
      <c r="E14" s="216" t="s">
        <v>129</v>
      </c>
      <c r="F14" s="334"/>
      <c r="G14" s="334"/>
      <c r="H14" s="334">
        <v>52</v>
      </c>
      <c r="I14" s="153"/>
      <c r="J14" s="334">
        <v>52</v>
      </c>
      <c r="K14" s="214"/>
      <c r="L14" s="78"/>
      <c r="M14" s="153"/>
      <c r="N14" s="153"/>
      <c r="O14" s="153"/>
      <c r="P14" s="153"/>
      <c r="Q14" s="153"/>
      <c r="R14" s="214"/>
      <c r="S14" s="334">
        <v>52</v>
      </c>
    </row>
    <row r="15" spans="1:21" s="32" customFormat="1" ht="13.5" thickBot="1">
      <c r="A15" s="265">
        <v>7</v>
      </c>
      <c r="B15" s="331" t="s">
        <v>130</v>
      </c>
      <c r="C15" s="245" t="s">
        <v>126</v>
      </c>
      <c r="D15" s="333"/>
      <c r="E15" s="333" t="s">
        <v>131</v>
      </c>
      <c r="F15" s="326"/>
      <c r="G15" s="326"/>
      <c r="H15" s="326"/>
      <c r="I15" s="326"/>
      <c r="J15" s="326"/>
      <c r="K15" s="345"/>
      <c r="L15" s="346"/>
      <c r="M15" s="326"/>
      <c r="N15" s="326"/>
      <c r="O15" s="335" t="s">
        <v>128</v>
      </c>
      <c r="P15" s="326"/>
      <c r="Q15" s="326" t="s">
        <v>128</v>
      </c>
      <c r="R15" s="345"/>
      <c r="S15" s="326"/>
      <c r="T15" s="5"/>
      <c r="U15" s="5"/>
    </row>
    <row r="16" ht="8.25" customHeight="1" thickBot="1"/>
    <row r="17" spans="1:19" ht="13.5" customHeight="1">
      <c r="A17" s="429" t="s">
        <v>339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1"/>
      <c r="L17" s="338"/>
      <c r="M17" s="339"/>
      <c r="N17" s="339"/>
      <c r="O17" s="339"/>
      <c r="P17" s="339"/>
      <c r="Q17" s="339"/>
      <c r="R17" s="340"/>
      <c r="S17" s="432" t="s">
        <v>119</v>
      </c>
    </row>
    <row r="18" spans="1:19" ht="18.75" customHeight="1">
      <c r="A18" s="341"/>
      <c r="B18" s="200"/>
      <c r="C18" s="201"/>
      <c r="D18" s="202"/>
      <c r="E18" s="203"/>
      <c r="F18" s="434" t="s">
        <v>2</v>
      </c>
      <c r="G18" s="434"/>
      <c r="H18" s="434"/>
      <c r="I18" s="434"/>
      <c r="J18" s="434"/>
      <c r="K18" s="204"/>
      <c r="L18" s="434" t="s">
        <v>3</v>
      </c>
      <c r="M18" s="434"/>
      <c r="N18" s="434"/>
      <c r="O18" s="434"/>
      <c r="P18" s="434"/>
      <c r="Q18" s="434"/>
      <c r="R18" s="204"/>
      <c r="S18" s="433"/>
    </row>
    <row r="19" spans="1:19" ht="12.75">
      <c r="A19" s="341"/>
      <c r="B19" s="205" t="s">
        <v>95</v>
      </c>
      <c r="C19" s="202" t="s">
        <v>5</v>
      </c>
      <c r="D19" s="435" t="s">
        <v>6</v>
      </c>
      <c r="E19" s="436"/>
      <c r="F19" s="436"/>
      <c r="G19" s="436"/>
      <c r="H19" s="436"/>
      <c r="I19" s="436"/>
      <c r="J19" s="436"/>
      <c r="K19" s="206"/>
      <c r="L19" s="435"/>
      <c r="M19" s="437"/>
      <c r="N19" s="437"/>
      <c r="O19" s="437"/>
      <c r="P19" s="437"/>
      <c r="Q19" s="437"/>
      <c r="R19" s="206"/>
      <c r="S19" s="433"/>
    </row>
    <row r="20" spans="1:19" ht="12.75">
      <c r="A20" s="341"/>
      <c r="B20" s="205" t="s">
        <v>97</v>
      </c>
      <c r="C20" s="202" t="s">
        <v>8</v>
      </c>
      <c r="D20" s="202"/>
      <c r="E20" s="203" t="s">
        <v>9</v>
      </c>
      <c r="F20" s="427">
        <v>610</v>
      </c>
      <c r="G20" s="427">
        <v>620</v>
      </c>
      <c r="H20" s="427">
        <v>630</v>
      </c>
      <c r="I20" s="427">
        <v>640</v>
      </c>
      <c r="J20" s="427" t="s">
        <v>10</v>
      </c>
      <c r="K20" s="207"/>
      <c r="L20" s="428">
        <v>711</v>
      </c>
      <c r="M20" s="427">
        <v>713</v>
      </c>
      <c r="N20" s="427">
        <v>714</v>
      </c>
      <c r="O20" s="427">
        <v>716</v>
      </c>
      <c r="P20" s="427">
        <v>717</v>
      </c>
      <c r="Q20" s="427" t="s">
        <v>10</v>
      </c>
      <c r="R20" s="207"/>
      <c r="S20" s="433"/>
    </row>
    <row r="21" spans="1:19" ht="12.75">
      <c r="A21" s="341"/>
      <c r="B21" s="205" t="s">
        <v>96</v>
      </c>
      <c r="C21" s="202"/>
      <c r="D21" s="202"/>
      <c r="E21" s="203"/>
      <c r="F21" s="427"/>
      <c r="G21" s="427"/>
      <c r="H21" s="427"/>
      <c r="I21" s="427"/>
      <c r="J21" s="427"/>
      <c r="K21" s="207"/>
      <c r="L21" s="428"/>
      <c r="M21" s="427"/>
      <c r="N21" s="427"/>
      <c r="O21" s="427"/>
      <c r="P21" s="427"/>
      <c r="Q21" s="427"/>
      <c r="R21" s="207"/>
      <c r="S21" s="433"/>
    </row>
    <row r="22" spans="1:19" ht="15">
      <c r="A22" s="350">
        <v>1</v>
      </c>
      <c r="B22" s="208" t="s">
        <v>121</v>
      </c>
      <c r="C22" s="209"/>
      <c r="D22" s="210"/>
      <c r="E22" s="210"/>
      <c r="F22" s="211">
        <f>F9/30.126*1000</f>
        <v>4647.148642368717</v>
      </c>
      <c r="G22" s="211">
        <f aca="true" t="shared" si="0" ref="G22:R22">G9/30.126*1000</f>
        <v>1825.6655380734248</v>
      </c>
      <c r="H22" s="211">
        <v>28707</v>
      </c>
      <c r="I22" s="211">
        <f t="shared" si="0"/>
        <v>0</v>
      </c>
      <c r="J22" s="211">
        <v>35180</v>
      </c>
      <c r="K22" s="212">
        <f t="shared" si="0"/>
        <v>0</v>
      </c>
      <c r="L22" s="213">
        <f t="shared" si="0"/>
        <v>0</v>
      </c>
      <c r="M22" s="211">
        <f t="shared" si="0"/>
        <v>0</v>
      </c>
      <c r="N22" s="211">
        <f t="shared" si="0"/>
        <v>0</v>
      </c>
      <c r="O22" s="211" t="s">
        <v>128</v>
      </c>
      <c r="P22" s="211">
        <f t="shared" si="0"/>
        <v>0</v>
      </c>
      <c r="Q22" s="211" t="s">
        <v>128</v>
      </c>
      <c r="R22" s="212">
        <f t="shared" si="0"/>
        <v>0</v>
      </c>
      <c r="S22" s="343">
        <v>35180</v>
      </c>
    </row>
    <row r="23" spans="1:19" ht="12.75">
      <c r="A23" s="14">
        <f>A22+1</f>
        <v>2</v>
      </c>
      <c r="B23" s="150" t="s">
        <v>128</v>
      </c>
      <c r="C23" s="151" t="s">
        <v>128</v>
      </c>
      <c r="D23" s="152"/>
      <c r="E23" s="151" t="s">
        <v>128</v>
      </c>
      <c r="F23" s="153"/>
      <c r="G23" s="153">
        <f aca="true" t="shared" si="1" ref="G23:S23">G10/30.126*1000</f>
        <v>0</v>
      </c>
      <c r="H23" s="153">
        <f t="shared" si="1"/>
        <v>0</v>
      </c>
      <c r="I23" s="153">
        <f t="shared" si="1"/>
        <v>0</v>
      </c>
      <c r="J23" s="153">
        <f t="shared" si="1"/>
        <v>0</v>
      </c>
      <c r="K23" s="214">
        <f t="shared" si="1"/>
        <v>0</v>
      </c>
      <c r="L23" s="78">
        <f t="shared" si="1"/>
        <v>0</v>
      </c>
      <c r="M23" s="153">
        <f t="shared" si="1"/>
        <v>0</v>
      </c>
      <c r="N23" s="153">
        <f t="shared" si="1"/>
        <v>0</v>
      </c>
      <c r="O23" s="153">
        <f t="shared" si="1"/>
        <v>0</v>
      </c>
      <c r="P23" s="153">
        <f t="shared" si="1"/>
        <v>0</v>
      </c>
      <c r="Q23" s="153">
        <f t="shared" si="1"/>
        <v>0</v>
      </c>
      <c r="R23" s="214">
        <f t="shared" si="1"/>
        <v>0</v>
      </c>
      <c r="S23" s="154">
        <f t="shared" si="1"/>
        <v>0</v>
      </c>
    </row>
    <row r="24" spans="1:19" ht="12.75">
      <c r="A24" s="14">
        <v>3</v>
      </c>
      <c r="B24" s="215" t="s">
        <v>127</v>
      </c>
      <c r="C24" s="217" t="s">
        <v>126</v>
      </c>
      <c r="D24" s="216"/>
      <c r="E24" s="216" t="s">
        <v>122</v>
      </c>
      <c r="F24" s="334">
        <f>F11/30.126*1000</f>
        <v>4647.148642368717</v>
      </c>
      <c r="G24" s="334">
        <f aca="true" t="shared" si="2" ref="G24:R24">G11/30.126*1000</f>
        <v>1825.6655380734248</v>
      </c>
      <c r="H24" s="334">
        <v>5353</v>
      </c>
      <c r="I24" s="153">
        <f t="shared" si="2"/>
        <v>0</v>
      </c>
      <c r="J24" s="153">
        <v>11826</v>
      </c>
      <c r="K24" s="214">
        <f t="shared" si="2"/>
        <v>0</v>
      </c>
      <c r="L24" s="78">
        <f t="shared" si="2"/>
        <v>0</v>
      </c>
      <c r="M24" s="153">
        <f t="shared" si="2"/>
        <v>0</v>
      </c>
      <c r="N24" s="153">
        <f t="shared" si="2"/>
        <v>0</v>
      </c>
      <c r="O24" s="153">
        <f t="shared" si="2"/>
        <v>0</v>
      </c>
      <c r="P24" s="153">
        <f t="shared" si="2"/>
        <v>0</v>
      </c>
      <c r="Q24" s="153">
        <f t="shared" si="2"/>
        <v>0</v>
      </c>
      <c r="R24" s="214">
        <f t="shared" si="2"/>
        <v>0</v>
      </c>
      <c r="S24" s="153">
        <v>11826</v>
      </c>
    </row>
    <row r="25" spans="1:19" ht="12.75">
      <c r="A25" s="14">
        <v>4</v>
      </c>
      <c r="B25" s="215" t="s">
        <v>123</v>
      </c>
      <c r="C25" s="217" t="s">
        <v>126</v>
      </c>
      <c r="D25" s="216"/>
      <c r="E25" s="216" t="s">
        <v>231</v>
      </c>
      <c r="F25" s="334"/>
      <c r="G25" s="334">
        <f aca="true" t="shared" si="3" ref="G25:R25">G12/30.126*1000</f>
        <v>0</v>
      </c>
      <c r="H25" s="334">
        <v>19100</v>
      </c>
      <c r="I25" s="153">
        <f t="shared" si="3"/>
        <v>0</v>
      </c>
      <c r="J25" s="334">
        <v>19100</v>
      </c>
      <c r="K25" s="214">
        <f t="shared" si="3"/>
        <v>0</v>
      </c>
      <c r="L25" s="78">
        <f t="shared" si="3"/>
        <v>0</v>
      </c>
      <c r="M25" s="153">
        <f t="shared" si="3"/>
        <v>0</v>
      </c>
      <c r="N25" s="153">
        <f t="shared" si="3"/>
        <v>0</v>
      </c>
      <c r="O25" s="153">
        <f t="shared" si="3"/>
        <v>0</v>
      </c>
      <c r="P25" s="153">
        <f t="shared" si="3"/>
        <v>0</v>
      </c>
      <c r="Q25" s="153">
        <f t="shared" si="3"/>
        <v>0</v>
      </c>
      <c r="R25" s="214">
        <f t="shared" si="3"/>
        <v>0</v>
      </c>
      <c r="S25" s="334">
        <v>19100</v>
      </c>
    </row>
    <row r="26" spans="1:19" ht="12.75">
      <c r="A26" s="14">
        <v>5</v>
      </c>
      <c r="B26" s="215" t="s">
        <v>124</v>
      </c>
      <c r="C26" s="217" t="s">
        <v>126</v>
      </c>
      <c r="D26" s="216"/>
      <c r="E26" s="216" t="s">
        <v>232</v>
      </c>
      <c r="F26" s="334"/>
      <c r="G26" s="334">
        <f aca="true" t="shared" si="4" ref="G26:R26">G13/30.126*1000</f>
        <v>0</v>
      </c>
      <c r="H26" s="334">
        <v>2530</v>
      </c>
      <c r="I26" s="153">
        <f t="shared" si="4"/>
        <v>0</v>
      </c>
      <c r="J26" s="334">
        <v>2530</v>
      </c>
      <c r="K26" s="214">
        <f t="shared" si="4"/>
        <v>0</v>
      </c>
      <c r="L26" s="78">
        <f t="shared" si="4"/>
        <v>0</v>
      </c>
      <c r="M26" s="153">
        <f t="shared" si="4"/>
        <v>0</v>
      </c>
      <c r="N26" s="153">
        <f t="shared" si="4"/>
        <v>0</v>
      </c>
      <c r="O26" s="153">
        <f t="shared" si="4"/>
        <v>0</v>
      </c>
      <c r="P26" s="153">
        <f t="shared" si="4"/>
        <v>0</v>
      </c>
      <c r="Q26" s="153">
        <f t="shared" si="4"/>
        <v>0</v>
      </c>
      <c r="R26" s="214">
        <f t="shared" si="4"/>
        <v>0</v>
      </c>
      <c r="S26" s="334">
        <v>2530</v>
      </c>
    </row>
    <row r="27" spans="1:19" ht="12.75">
      <c r="A27" s="14">
        <v>6</v>
      </c>
      <c r="B27" s="215" t="s">
        <v>125</v>
      </c>
      <c r="C27" s="217" t="s">
        <v>126</v>
      </c>
      <c r="D27" s="216"/>
      <c r="E27" s="216" t="s">
        <v>129</v>
      </c>
      <c r="F27" s="334"/>
      <c r="G27" s="334">
        <f aca="true" t="shared" si="5" ref="G27:R27">G14/30.126*1000</f>
        <v>0</v>
      </c>
      <c r="H27" s="334">
        <v>1724</v>
      </c>
      <c r="I27" s="153">
        <f t="shared" si="5"/>
        <v>0</v>
      </c>
      <c r="J27" s="334">
        <v>1724</v>
      </c>
      <c r="K27" s="214">
        <f t="shared" si="5"/>
        <v>0</v>
      </c>
      <c r="L27" s="78">
        <f t="shared" si="5"/>
        <v>0</v>
      </c>
      <c r="M27" s="153">
        <f t="shared" si="5"/>
        <v>0</v>
      </c>
      <c r="N27" s="153">
        <f t="shared" si="5"/>
        <v>0</v>
      </c>
      <c r="O27" s="153">
        <f t="shared" si="5"/>
        <v>0</v>
      </c>
      <c r="P27" s="153">
        <f t="shared" si="5"/>
        <v>0</v>
      </c>
      <c r="Q27" s="153">
        <f t="shared" si="5"/>
        <v>0</v>
      </c>
      <c r="R27" s="214">
        <f t="shared" si="5"/>
        <v>0</v>
      </c>
      <c r="S27" s="334">
        <v>1724</v>
      </c>
    </row>
    <row r="28" spans="1:21" s="32" customFormat="1" ht="13.5" thickBot="1">
      <c r="A28" s="265">
        <v>7</v>
      </c>
      <c r="B28" s="331" t="s">
        <v>130</v>
      </c>
      <c r="C28" s="245" t="s">
        <v>126</v>
      </c>
      <c r="D28" s="333"/>
      <c r="E28" s="333" t="s">
        <v>131</v>
      </c>
      <c r="F28" s="326"/>
      <c r="G28" s="326">
        <f aca="true" t="shared" si="6" ref="G28:R28">G15/30.126*1000</f>
        <v>0</v>
      </c>
      <c r="H28" s="326">
        <f t="shared" si="6"/>
        <v>0</v>
      </c>
      <c r="I28" s="326">
        <f t="shared" si="6"/>
        <v>0</v>
      </c>
      <c r="J28" s="326">
        <f t="shared" si="6"/>
        <v>0</v>
      </c>
      <c r="K28" s="345">
        <f t="shared" si="6"/>
        <v>0</v>
      </c>
      <c r="L28" s="346">
        <f t="shared" si="6"/>
        <v>0</v>
      </c>
      <c r="M28" s="326">
        <f t="shared" si="6"/>
        <v>0</v>
      </c>
      <c r="N28" s="326">
        <f t="shared" si="6"/>
        <v>0</v>
      </c>
      <c r="O28" s="335" t="s">
        <v>128</v>
      </c>
      <c r="P28" s="326">
        <f t="shared" si="6"/>
        <v>0</v>
      </c>
      <c r="Q28" s="326" t="s">
        <v>128</v>
      </c>
      <c r="R28" s="345">
        <f t="shared" si="6"/>
        <v>0</v>
      </c>
      <c r="S28" s="329" t="s">
        <v>128</v>
      </c>
      <c r="T28" s="5"/>
      <c r="U28" s="5"/>
    </row>
    <row r="29" spans="1:19" s="5" customFormat="1" ht="13.5" thickBot="1">
      <c r="A29" s="275"/>
      <c r="B29" s="279"/>
      <c r="C29" s="280"/>
      <c r="D29" s="281"/>
      <c r="E29" s="28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3.5" customHeight="1">
      <c r="A30" s="429" t="s">
        <v>353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1"/>
      <c r="L30" s="338"/>
      <c r="M30" s="339"/>
      <c r="N30" s="339"/>
      <c r="O30" s="339"/>
      <c r="P30" s="339"/>
      <c r="Q30" s="339"/>
      <c r="R30" s="340"/>
      <c r="S30" s="432" t="s">
        <v>360</v>
      </c>
    </row>
    <row r="31" spans="1:19" ht="18.75" customHeight="1">
      <c r="A31" s="341"/>
      <c r="B31" s="200"/>
      <c r="C31" s="201"/>
      <c r="D31" s="202"/>
      <c r="E31" s="203"/>
      <c r="F31" s="434" t="s">
        <v>2</v>
      </c>
      <c r="G31" s="434"/>
      <c r="H31" s="434"/>
      <c r="I31" s="434"/>
      <c r="J31" s="434"/>
      <c r="K31" s="204"/>
      <c r="L31" s="434" t="s">
        <v>3</v>
      </c>
      <c r="M31" s="434"/>
      <c r="N31" s="434"/>
      <c r="O31" s="434"/>
      <c r="P31" s="434"/>
      <c r="Q31" s="434"/>
      <c r="R31" s="204"/>
      <c r="S31" s="433"/>
    </row>
    <row r="32" spans="1:19" ht="12.75">
      <c r="A32" s="341"/>
      <c r="B32" s="205" t="s">
        <v>95</v>
      </c>
      <c r="C32" s="202" t="s">
        <v>5</v>
      </c>
      <c r="D32" s="435" t="s">
        <v>6</v>
      </c>
      <c r="E32" s="436"/>
      <c r="F32" s="436"/>
      <c r="G32" s="436"/>
      <c r="H32" s="436"/>
      <c r="I32" s="436"/>
      <c r="J32" s="436"/>
      <c r="K32" s="206"/>
      <c r="L32" s="435"/>
      <c r="M32" s="437"/>
      <c r="N32" s="437"/>
      <c r="O32" s="437"/>
      <c r="P32" s="437"/>
      <c r="Q32" s="437"/>
      <c r="R32" s="206"/>
      <c r="S32" s="433"/>
    </row>
    <row r="33" spans="1:19" ht="12.75">
      <c r="A33" s="341"/>
      <c r="B33" s="205" t="s">
        <v>97</v>
      </c>
      <c r="C33" s="202" t="s">
        <v>8</v>
      </c>
      <c r="D33" s="202"/>
      <c r="E33" s="203" t="s">
        <v>9</v>
      </c>
      <c r="F33" s="427">
        <v>610</v>
      </c>
      <c r="G33" s="427">
        <v>620</v>
      </c>
      <c r="H33" s="427">
        <v>630</v>
      </c>
      <c r="I33" s="427">
        <v>640</v>
      </c>
      <c r="J33" s="427" t="s">
        <v>10</v>
      </c>
      <c r="K33" s="207"/>
      <c r="L33" s="428">
        <v>711</v>
      </c>
      <c r="M33" s="427">
        <v>713</v>
      </c>
      <c r="N33" s="427">
        <v>714</v>
      </c>
      <c r="O33" s="427">
        <v>716</v>
      </c>
      <c r="P33" s="427">
        <v>717</v>
      </c>
      <c r="Q33" s="427" t="s">
        <v>10</v>
      </c>
      <c r="R33" s="207"/>
      <c r="S33" s="433"/>
    </row>
    <row r="34" spans="1:19" ht="12.75">
      <c r="A34" s="341"/>
      <c r="B34" s="205" t="s">
        <v>96</v>
      </c>
      <c r="C34" s="202"/>
      <c r="D34" s="202"/>
      <c r="E34" s="203"/>
      <c r="F34" s="427"/>
      <c r="G34" s="427"/>
      <c r="H34" s="427"/>
      <c r="I34" s="427"/>
      <c r="J34" s="427"/>
      <c r="K34" s="207"/>
      <c r="L34" s="428"/>
      <c r="M34" s="427"/>
      <c r="N34" s="427"/>
      <c r="O34" s="427"/>
      <c r="P34" s="427"/>
      <c r="Q34" s="427"/>
      <c r="R34" s="207"/>
      <c r="S34" s="433"/>
    </row>
    <row r="35" spans="1:19" ht="15">
      <c r="A35" s="350">
        <v>1</v>
      </c>
      <c r="B35" s="208" t="s">
        <v>121</v>
      </c>
      <c r="C35" s="209"/>
      <c r="D35" s="210"/>
      <c r="E35" s="210"/>
      <c r="F35" s="334">
        <v>4647</v>
      </c>
      <c r="G35" s="334">
        <v>2047</v>
      </c>
      <c r="H35" s="211">
        <v>26599</v>
      </c>
      <c r="I35" s="211"/>
      <c r="J35" s="211">
        <v>33293</v>
      </c>
      <c r="K35" s="212"/>
      <c r="L35" s="213"/>
      <c r="M35" s="211"/>
      <c r="N35" s="211"/>
      <c r="O35" s="211"/>
      <c r="P35" s="211"/>
      <c r="Q35" s="211"/>
      <c r="R35" s="212"/>
      <c r="S35" s="211">
        <v>33293</v>
      </c>
    </row>
    <row r="36" spans="1:19" ht="12.75">
      <c r="A36" s="14">
        <f>A35+1</f>
        <v>2</v>
      </c>
      <c r="B36" s="150" t="s">
        <v>128</v>
      </c>
      <c r="C36" s="151" t="s">
        <v>128</v>
      </c>
      <c r="D36" s="152"/>
      <c r="E36" s="151" t="s">
        <v>128</v>
      </c>
      <c r="F36" s="153"/>
      <c r="G36" s="153"/>
      <c r="H36" s="153"/>
      <c r="I36" s="153"/>
      <c r="J36" s="153"/>
      <c r="K36" s="214"/>
      <c r="L36" s="78"/>
      <c r="M36" s="153"/>
      <c r="N36" s="153"/>
      <c r="O36" s="153"/>
      <c r="P36" s="153"/>
      <c r="Q36" s="153"/>
      <c r="R36" s="214"/>
      <c r="S36" s="153"/>
    </row>
    <row r="37" spans="1:19" ht="12.75">
      <c r="A37" s="14">
        <v>3</v>
      </c>
      <c r="B37" s="215" t="s">
        <v>127</v>
      </c>
      <c r="C37" s="217" t="s">
        <v>126</v>
      </c>
      <c r="D37" s="216"/>
      <c r="E37" s="216" t="s">
        <v>122</v>
      </c>
      <c r="F37" s="334">
        <v>4647</v>
      </c>
      <c r="G37" s="334">
        <v>2047</v>
      </c>
      <c r="H37" s="334">
        <v>5031</v>
      </c>
      <c r="I37" s="153"/>
      <c r="J37" s="153">
        <f>SUM(F37:I37)</f>
        <v>11725</v>
      </c>
      <c r="K37" s="214"/>
      <c r="L37" s="78"/>
      <c r="M37" s="153"/>
      <c r="N37" s="153"/>
      <c r="O37" s="153"/>
      <c r="P37" s="153"/>
      <c r="Q37" s="153"/>
      <c r="R37" s="214"/>
      <c r="S37" s="153">
        <v>11725</v>
      </c>
    </row>
    <row r="38" spans="1:19" ht="12.75">
      <c r="A38" s="14">
        <v>4</v>
      </c>
      <c r="B38" s="215" t="s">
        <v>123</v>
      </c>
      <c r="C38" s="217" t="s">
        <v>126</v>
      </c>
      <c r="D38" s="216"/>
      <c r="E38" s="216" t="s">
        <v>231</v>
      </c>
      <c r="F38" s="334"/>
      <c r="G38" s="334"/>
      <c r="H38" s="334">
        <v>17913</v>
      </c>
      <c r="I38" s="153"/>
      <c r="J38" s="334">
        <v>17913</v>
      </c>
      <c r="K38" s="214"/>
      <c r="L38" s="78"/>
      <c r="M38" s="153"/>
      <c r="N38" s="153"/>
      <c r="O38" s="153"/>
      <c r="P38" s="153"/>
      <c r="Q38" s="153"/>
      <c r="R38" s="214"/>
      <c r="S38" s="334">
        <v>17913</v>
      </c>
    </row>
    <row r="39" spans="1:19" ht="12.75">
      <c r="A39" s="14">
        <v>5</v>
      </c>
      <c r="B39" s="215" t="s">
        <v>124</v>
      </c>
      <c r="C39" s="217" t="s">
        <v>126</v>
      </c>
      <c r="D39" s="216"/>
      <c r="E39" s="216" t="s">
        <v>232</v>
      </c>
      <c r="F39" s="334"/>
      <c r="G39" s="334"/>
      <c r="H39" s="334">
        <v>2216</v>
      </c>
      <c r="I39" s="153"/>
      <c r="J39" s="334">
        <v>2216</v>
      </c>
      <c r="K39" s="214"/>
      <c r="L39" s="78"/>
      <c r="M39" s="153"/>
      <c r="N39" s="153"/>
      <c r="O39" s="153"/>
      <c r="P39" s="153"/>
      <c r="Q39" s="153"/>
      <c r="R39" s="214"/>
      <c r="S39" s="334">
        <v>2216</v>
      </c>
    </row>
    <row r="40" spans="1:19" ht="12.75">
      <c r="A40" s="14">
        <v>6</v>
      </c>
      <c r="B40" s="215" t="s">
        <v>125</v>
      </c>
      <c r="C40" s="217" t="s">
        <v>126</v>
      </c>
      <c r="D40" s="216"/>
      <c r="E40" s="216" t="s">
        <v>129</v>
      </c>
      <c r="F40" s="334"/>
      <c r="G40" s="334"/>
      <c r="H40" s="334">
        <v>1439</v>
      </c>
      <c r="I40" s="153"/>
      <c r="J40" s="334">
        <v>1439</v>
      </c>
      <c r="K40" s="214"/>
      <c r="L40" s="78"/>
      <c r="M40" s="153"/>
      <c r="N40" s="153"/>
      <c r="O40" s="153"/>
      <c r="P40" s="153"/>
      <c r="Q40" s="153"/>
      <c r="R40" s="214"/>
      <c r="S40" s="334">
        <v>1439</v>
      </c>
    </row>
    <row r="41" spans="1:21" s="32" customFormat="1" ht="13.5" thickBot="1">
      <c r="A41" s="265">
        <v>7</v>
      </c>
      <c r="B41" s="331" t="s">
        <v>130</v>
      </c>
      <c r="C41" s="245" t="s">
        <v>126</v>
      </c>
      <c r="D41" s="333"/>
      <c r="E41" s="333" t="s">
        <v>131</v>
      </c>
      <c r="F41" s="326"/>
      <c r="G41" s="326"/>
      <c r="H41" s="326"/>
      <c r="I41" s="326"/>
      <c r="J41" s="326"/>
      <c r="K41" s="345"/>
      <c r="L41" s="346"/>
      <c r="M41" s="326"/>
      <c r="N41" s="326"/>
      <c r="O41" s="335"/>
      <c r="P41" s="326"/>
      <c r="Q41" s="326"/>
      <c r="R41" s="345"/>
      <c r="S41" s="329"/>
      <c r="T41" s="5"/>
      <c r="U41" s="5"/>
    </row>
    <row r="42" spans="1:19" s="5" customFormat="1" ht="12.75">
      <c r="A42" s="275"/>
      <c r="B42" s="308"/>
      <c r="C42" s="257"/>
      <c r="D42" s="309"/>
      <c r="E42" s="30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5" customFormat="1" ht="12.75">
      <c r="A43" s="275"/>
      <c r="B43" s="308"/>
      <c r="C43" s="257"/>
      <c r="D43" s="309"/>
      <c r="E43" s="309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5" customFormat="1" ht="12.75">
      <c r="A44" s="275"/>
      <c r="B44" s="308"/>
      <c r="C44" s="257"/>
      <c r="D44" s="309"/>
      <c r="E44" s="30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5" customFormat="1" ht="12.75">
      <c r="A45" s="275"/>
      <c r="B45" s="308"/>
      <c r="C45" s="257"/>
      <c r="D45" s="309"/>
      <c r="E45" s="30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5" customFormat="1" ht="12.75">
      <c r="A46" s="275"/>
      <c r="B46" s="308"/>
      <c r="C46" s="257"/>
      <c r="D46" s="309"/>
      <c r="E46" s="30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75"/>
      <c r="B47" s="308"/>
      <c r="C47" s="257"/>
      <c r="D47" s="309"/>
      <c r="E47" s="30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75"/>
      <c r="B48" s="308"/>
      <c r="C48" s="257"/>
      <c r="D48" s="309"/>
      <c r="E48" s="30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41" customHeight="1">
      <c r="A49" s="275"/>
      <c r="B49" s="308"/>
      <c r="C49" s="257"/>
      <c r="D49" s="309"/>
      <c r="E49" s="30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75"/>
      <c r="B50" s="308"/>
      <c r="C50" s="257"/>
      <c r="D50" s="309"/>
      <c r="E50" s="30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8.75">
      <c r="A51" s="275"/>
      <c r="B51" s="312"/>
      <c r="C51" s="313"/>
      <c r="D51" s="313"/>
      <c r="E51" s="3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457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9"/>
      <c r="M52" s="9"/>
      <c r="N52" s="9"/>
      <c r="O52" s="9"/>
      <c r="P52" s="9"/>
      <c r="Q52" s="9"/>
      <c r="R52" s="9"/>
      <c r="S52" s="458"/>
    </row>
    <row r="53" spans="1:19" s="5" customFormat="1" ht="18.75">
      <c r="A53" s="269"/>
      <c r="B53" s="270"/>
      <c r="C53" s="271"/>
      <c r="D53" s="272"/>
      <c r="E53" s="273"/>
      <c r="F53" s="460"/>
      <c r="G53" s="460"/>
      <c r="H53" s="460"/>
      <c r="I53" s="460"/>
      <c r="J53" s="460"/>
      <c r="K53" s="10"/>
      <c r="L53" s="460"/>
      <c r="M53" s="460"/>
      <c r="N53" s="460"/>
      <c r="O53" s="460"/>
      <c r="P53" s="460"/>
      <c r="Q53" s="460"/>
      <c r="R53" s="10"/>
      <c r="S53" s="459"/>
    </row>
    <row r="54" spans="1:19" s="5" customFormat="1" ht="12.75">
      <c r="A54" s="269"/>
      <c r="B54" s="11"/>
      <c r="C54" s="272"/>
      <c r="D54" s="461"/>
      <c r="E54" s="462"/>
      <c r="F54" s="462"/>
      <c r="G54" s="462"/>
      <c r="H54" s="462"/>
      <c r="I54" s="462"/>
      <c r="J54" s="462"/>
      <c r="K54" s="11"/>
      <c r="L54" s="461"/>
      <c r="M54" s="459"/>
      <c r="N54" s="459"/>
      <c r="O54" s="459"/>
      <c r="P54" s="459"/>
      <c r="Q54" s="459"/>
      <c r="R54" s="11"/>
      <c r="S54" s="459"/>
    </row>
    <row r="55" spans="1:19" s="5" customFormat="1" ht="12.75">
      <c r="A55" s="269"/>
      <c r="B55" s="11"/>
      <c r="C55" s="272"/>
      <c r="D55" s="272"/>
      <c r="E55" s="273"/>
      <c r="F55" s="463"/>
      <c r="G55" s="463"/>
      <c r="H55" s="463"/>
      <c r="I55" s="463"/>
      <c r="J55" s="463"/>
      <c r="K55" s="12"/>
      <c r="L55" s="463"/>
      <c r="M55" s="463"/>
      <c r="N55" s="463"/>
      <c r="O55" s="463"/>
      <c r="P55" s="463"/>
      <c r="Q55" s="463"/>
      <c r="R55" s="12"/>
      <c r="S55" s="459"/>
    </row>
    <row r="56" spans="1:19" s="5" customFormat="1" ht="12.75">
      <c r="A56" s="269"/>
      <c r="B56" s="11"/>
      <c r="C56" s="272"/>
      <c r="D56" s="272"/>
      <c r="E56" s="273"/>
      <c r="F56" s="463"/>
      <c r="G56" s="463"/>
      <c r="H56" s="463"/>
      <c r="I56" s="463"/>
      <c r="J56" s="463"/>
      <c r="K56" s="12"/>
      <c r="L56" s="463"/>
      <c r="M56" s="463"/>
      <c r="N56" s="463"/>
      <c r="O56" s="463"/>
      <c r="P56" s="463"/>
      <c r="Q56" s="463"/>
      <c r="R56" s="12"/>
      <c r="S56" s="459"/>
    </row>
    <row r="57" spans="1:19" s="5" customFormat="1" ht="15">
      <c r="A57" s="275"/>
      <c r="B57" s="276"/>
      <c r="C57" s="277"/>
      <c r="D57" s="278"/>
      <c r="E57" s="278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5" customFormat="1" ht="12.75">
      <c r="A58" s="275"/>
      <c r="B58" s="279"/>
      <c r="C58" s="280"/>
      <c r="D58" s="281"/>
      <c r="E58" s="28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5" customFormat="1" ht="12.75">
      <c r="A59" s="275"/>
      <c r="B59" s="314"/>
      <c r="C59" s="168"/>
      <c r="D59" s="309"/>
      <c r="E59" s="30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5" customFormat="1" ht="12.75">
      <c r="A60" s="275"/>
      <c r="B60" s="314"/>
      <c r="C60" s="168"/>
      <c r="D60" s="309"/>
      <c r="E60" s="30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5" customFormat="1" ht="12.75">
      <c r="A61" s="275"/>
      <c r="B61" s="314"/>
      <c r="C61" s="168"/>
      <c r="D61" s="309"/>
      <c r="E61" s="30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5" customFormat="1" ht="12.75">
      <c r="A62" s="275"/>
      <c r="B62" s="314"/>
      <c r="C62" s="168"/>
      <c r="D62" s="309"/>
      <c r="E62" s="30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5" customFormat="1" ht="12.75">
      <c r="A63" s="275"/>
      <c r="B63" s="314"/>
      <c r="C63" s="168"/>
      <c r="D63" s="258"/>
      <c r="E63" s="282"/>
      <c r="F63" s="25"/>
      <c r="G63" s="25"/>
      <c r="H63" s="171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5" s="5" customFormat="1" ht="12.75">
      <c r="A64" s="275"/>
      <c r="B64" s="310"/>
      <c r="C64" s="311"/>
      <c r="D64" s="311"/>
      <c r="E64" s="309"/>
    </row>
    <row r="65" spans="1:2" s="5" customFormat="1" ht="12.75">
      <c r="A65" s="275"/>
      <c r="B65" s="274"/>
    </row>
    <row r="66" spans="1:19" s="5" customFormat="1" ht="12.75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9"/>
      <c r="M66" s="9"/>
      <c r="N66" s="9"/>
      <c r="O66" s="9"/>
      <c r="P66" s="9"/>
      <c r="Q66" s="9"/>
      <c r="R66" s="9"/>
      <c r="S66" s="458"/>
    </row>
    <row r="67" spans="1:19" s="5" customFormat="1" ht="18.75">
      <c r="A67" s="269"/>
      <c r="B67" s="270"/>
      <c r="C67" s="271"/>
      <c r="D67" s="272"/>
      <c r="E67" s="273"/>
      <c r="F67" s="460"/>
      <c r="G67" s="460"/>
      <c r="H67" s="460"/>
      <c r="I67" s="460"/>
      <c r="J67" s="460"/>
      <c r="K67" s="10"/>
      <c r="L67" s="460"/>
      <c r="M67" s="460"/>
      <c r="N67" s="460"/>
      <c r="O67" s="460"/>
      <c r="P67" s="460"/>
      <c r="Q67" s="460"/>
      <c r="R67" s="10"/>
      <c r="S67" s="459"/>
    </row>
    <row r="68" spans="1:19" s="5" customFormat="1" ht="12.75">
      <c r="A68" s="269"/>
      <c r="B68" s="11"/>
      <c r="C68" s="272"/>
      <c r="D68" s="461"/>
      <c r="E68" s="462"/>
      <c r="F68" s="462"/>
      <c r="G68" s="462"/>
      <c r="H68" s="462"/>
      <c r="I68" s="462"/>
      <c r="J68" s="462"/>
      <c r="K68" s="11"/>
      <c r="L68" s="461"/>
      <c r="M68" s="459"/>
      <c r="N68" s="459"/>
      <c r="O68" s="459"/>
      <c r="P68" s="459"/>
      <c r="Q68" s="459"/>
      <c r="R68" s="11"/>
      <c r="S68" s="459"/>
    </row>
    <row r="69" spans="1:19" s="5" customFormat="1" ht="12.75">
      <c r="A69" s="269"/>
      <c r="B69" s="11"/>
      <c r="C69" s="272"/>
      <c r="D69" s="272"/>
      <c r="E69" s="273"/>
      <c r="F69" s="463"/>
      <c r="G69" s="463"/>
      <c r="H69" s="463"/>
      <c r="I69" s="463"/>
      <c r="J69" s="463"/>
      <c r="K69" s="12"/>
      <c r="L69" s="463"/>
      <c r="M69" s="463"/>
      <c r="N69" s="463"/>
      <c r="O69" s="463"/>
      <c r="P69" s="463"/>
      <c r="Q69" s="463"/>
      <c r="R69" s="12"/>
      <c r="S69" s="459"/>
    </row>
    <row r="70" spans="1:19" s="5" customFormat="1" ht="12.75">
      <c r="A70" s="269"/>
      <c r="B70" s="11"/>
      <c r="C70" s="272"/>
      <c r="D70" s="272"/>
      <c r="E70" s="273"/>
      <c r="F70" s="463"/>
      <c r="G70" s="463"/>
      <c r="H70" s="463"/>
      <c r="I70" s="463"/>
      <c r="J70" s="463"/>
      <c r="K70" s="12"/>
      <c r="L70" s="463"/>
      <c r="M70" s="463"/>
      <c r="N70" s="463"/>
      <c r="O70" s="463"/>
      <c r="P70" s="463"/>
      <c r="Q70" s="463"/>
      <c r="R70" s="12"/>
      <c r="S70" s="459"/>
    </row>
    <row r="71" spans="1:19" s="5" customFormat="1" ht="15">
      <c r="A71" s="275"/>
      <c r="B71" s="276"/>
      <c r="C71" s="277"/>
      <c r="D71" s="278"/>
      <c r="E71" s="27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s="5" customFormat="1" ht="12.75">
      <c r="A72" s="275"/>
      <c r="B72" s="279"/>
      <c r="C72" s="280"/>
      <c r="D72" s="281"/>
      <c r="E72" s="280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5" customFormat="1" ht="12.75">
      <c r="A73" s="275"/>
      <c r="B73" s="314"/>
      <c r="C73" s="168"/>
      <c r="D73" s="309"/>
      <c r="E73" s="30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5" customFormat="1" ht="12.75">
      <c r="A74" s="275"/>
      <c r="B74" s="314"/>
      <c r="C74" s="168"/>
      <c r="D74" s="309"/>
      <c r="E74" s="309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5" customFormat="1" ht="12.75">
      <c r="A75" s="275"/>
      <c r="B75" s="314"/>
      <c r="C75" s="168"/>
      <c r="D75" s="309"/>
      <c r="E75" s="309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5" customFormat="1" ht="12.75">
      <c r="A76" s="275"/>
      <c r="B76" s="314"/>
      <c r="C76" s="168"/>
      <c r="D76" s="309"/>
      <c r="E76" s="30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s="5" customFormat="1" ht="12.75">
      <c r="A77" s="275"/>
      <c r="B77" s="314"/>
      <c r="C77" s="168"/>
      <c r="D77" s="258"/>
      <c r="E77" s="282"/>
      <c r="F77" s="25"/>
      <c r="G77" s="25"/>
      <c r="H77" s="171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5" s="5" customFormat="1" ht="12.75">
      <c r="A78" s="275"/>
      <c r="B78" s="310"/>
      <c r="C78" s="311"/>
      <c r="D78" s="311"/>
      <c r="E78" s="309"/>
    </row>
    <row r="79" spans="1:5" s="5" customFormat="1" ht="141.75" customHeight="1">
      <c r="A79" s="275"/>
      <c r="B79" s="310"/>
      <c r="C79" s="311"/>
      <c r="D79" s="311"/>
      <c r="E79" s="309"/>
    </row>
    <row r="80" spans="1:5" s="5" customFormat="1" ht="12.75">
      <c r="A80" s="275"/>
      <c r="B80" s="310"/>
      <c r="C80" s="311"/>
      <c r="D80" s="311"/>
      <c r="E80" s="309"/>
    </row>
    <row r="81" spans="1:5" s="5" customFormat="1" ht="18.75">
      <c r="A81" s="275"/>
      <c r="B81" s="312"/>
      <c r="C81" s="313"/>
      <c r="D81" s="313"/>
      <c r="E81" s="313"/>
    </row>
    <row r="82" spans="1:19" s="5" customFormat="1" ht="12.75">
      <c r="A82" s="457"/>
      <c r="B82" s="457"/>
      <c r="C82" s="457"/>
      <c r="D82" s="457"/>
      <c r="E82" s="457"/>
      <c r="F82" s="457"/>
      <c r="G82" s="457"/>
      <c r="H82" s="457"/>
      <c r="I82" s="457"/>
      <c r="J82" s="457"/>
      <c r="K82" s="457"/>
      <c r="L82" s="9"/>
      <c r="M82" s="9"/>
      <c r="N82" s="9"/>
      <c r="O82" s="9"/>
      <c r="P82" s="9"/>
      <c r="Q82" s="9"/>
      <c r="R82" s="9"/>
      <c r="S82" s="458"/>
    </row>
    <row r="83" spans="1:19" s="5" customFormat="1" ht="18.75">
      <c r="A83" s="269"/>
      <c r="B83" s="270"/>
      <c r="C83" s="271"/>
      <c r="D83" s="272"/>
      <c r="E83" s="273"/>
      <c r="F83" s="460"/>
      <c r="G83" s="460"/>
      <c r="H83" s="460"/>
      <c r="I83" s="460"/>
      <c r="J83" s="460"/>
      <c r="K83" s="10"/>
      <c r="L83" s="460"/>
      <c r="M83" s="460"/>
      <c r="N83" s="460"/>
      <c r="O83" s="460"/>
      <c r="P83" s="460"/>
      <c r="Q83" s="460"/>
      <c r="R83" s="10"/>
      <c r="S83" s="459"/>
    </row>
    <row r="84" spans="1:19" s="5" customFormat="1" ht="12.75">
      <c r="A84" s="269"/>
      <c r="B84" s="11"/>
      <c r="C84" s="272"/>
      <c r="D84" s="461"/>
      <c r="E84" s="462"/>
      <c r="F84" s="462"/>
      <c r="G84" s="462"/>
      <c r="H84" s="462"/>
      <c r="I84" s="462"/>
      <c r="J84" s="462"/>
      <c r="K84" s="11"/>
      <c r="L84" s="461"/>
      <c r="M84" s="459"/>
      <c r="N84" s="459"/>
      <c r="O84" s="459"/>
      <c r="P84" s="459"/>
      <c r="Q84" s="459"/>
      <c r="R84" s="11"/>
      <c r="S84" s="459"/>
    </row>
    <row r="85" spans="1:19" s="5" customFormat="1" ht="12.75">
      <c r="A85" s="269"/>
      <c r="B85" s="11"/>
      <c r="C85" s="272"/>
      <c r="D85" s="272"/>
      <c r="E85" s="273"/>
      <c r="F85" s="463"/>
      <c r="G85" s="463"/>
      <c r="H85" s="463"/>
      <c r="I85" s="463"/>
      <c r="J85" s="463"/>
      <c r="K85" s="12"/>
      <c r="L85" s="463"/>
      <c r="M85" s="463"/>
      <c r="N85" s="463"/>
      <c r="O85" s="463"/>
      <c r="P85" s="463"/>
      <c r="Q85" s="463"/>
      <c r="R85" s="12"/>
      <c r="S85" s="459"/>
    </row>
    <row r="86" spans="1:19" s="5" customFormat="1" ht="12.75">
      <c r="A86" s="269"/>
      <c r="B86" s="11"/>
      <c r="C86" s="272"/>
      <c r="D86" s="272"/>
      <c r="E86" s="273"/>
      <c r="F86" s="463"/>
      <c r="G86" s="463"/>
      <c r="H86" s="463"/>
      <c r="I86" s="463"/>
      <c r="J86" s="463"/>
      <c r="K86" s="12"/>
      <c r="L86" s="463"/>
      <c r="M86" s="463"/>
      <c r="N86" s="463"/>
      <c r="O86" s="463"/>
      <c r="P86" s="463"/>
      <c r="Q86" s="463"/>
      <c r="R86" s="12"/>
      <c r="S86" s="459"/>
    </row>
    <row r="87" spans="1:19" s="5" customFormat="1" ht="15">
      <c r="A87" s="275"/>
      <c r="B87" s="276"/>
      <c r="C87" s="277"/>
      <c r="D87" s="278"/>
      <c r="E87" s="27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5" customFormat="1" ht="12.75">
      <c r="A88" s="275"/>
      <c r="B88" s="279"/>
      <c r="C88" s="280"/>
      <c r="D88" s="281"/>
      <c r="E88" s="280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s="5" customFormat="1" ht="12.75">
      <c r="A89" s="275"/>
      <c r="B89" s="308"/>
      <c r="C89" s="257"/>
      <c r="D89" s="309"/>
      <c r="E89" s="309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s="5" customFormat="1" ht="12.75">
      <c r="A90" s="275"/>
      <c r="B90" s="308"/>
      <c r="C90" s="257"/>
      <c r="D90" s="309"/>
      <c r="E90" s="309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s="5" customFormat="1" ht="12.75">
      <c r="A91" s="275"/>
      <c r="B91" s="308"/>
      <c r="C91" s="257"/>
      <c r="D91" s="309"/>
      <c r="E91" s="309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s="5" customFormat="1" ht="12.75">
      <c r="A92" s="275"/>
      <c r="B92" s="308"/>
      <c r="C92" s="257"/>
      <c r="D92" s="309"/>
      <c r="E92" s="309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s="5" customFormat="1" ht="12.75">
      <c r="A93" s="275"/>
      <c r="B93" s="308"/>
      <c r="C93" s="257"/>
      <c r="D93" s="309"/>
      <c r="E93" s="309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75"/>
      <c r="B94" s="187"/>
      <c r="C94" s="168"/>
      <c r="D94" s="281"/>
      <c r="E94" s="28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75"/>
      <c r="B95" s="187"/>
      <c r="C95" s="168"/>
      <c r="D95" s="281"/>
      <c r="E95" s="28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5" s="5" customFormat="1" ht="12.75">
      <c r="A96" s="275"/>
      <c r="B96" s="274"/>
      <c r="E96" s="281"/>
    </row>
    <row r="97" spans="1:19" s="5" customFormat="1" ht="12.75">
      <c r="A97" s="457"/>
      <c r="B97" s="457"/>
      <c r="C97" s="457"/>
      <c r="D97" s="457"/>
      <c r="E97" s="457"/>
      <c r="F97" s="457"/>
      <c r="G97" s="457"/>
      <c r="H97" s="457"/>
      <c r="I97" s="457"/>
      <c r="J97" s="457"/>
      <c r="K97" s="457"/>
      <c r="L97" s="9"/>
      <c r="M97" s="9"/>
      <c r="N97" s="9"/>
      <c r="O97" s="9"/>
      <c r="P97" s="9"/>
      <c r="Q97" s="9"/>
      <c r="R97" s="9"/>
      <c r="S97" s="458"/>
    </row>
    <row r="98" spans="1:19" s="5" customFormat="1" ht="18.75">
      <c r="A98" s="269"/>
      <c r="B98" s="270"/>
      <c r="C98" s="271"/>
      <c r="D98" s="272"/>
      <c r="E98" s="273"/>
      <c r="F98" s="460"/>
      <c r="G98" s="460"/>
      <c r="H98" s="460"/>
      <c r="I98" s="460"/>
      <c r="J98" s="460"/>
      <c r="K98" s="10"/>
      <c r="L98" s="460"/>
      <c r="M98" s="460"/>
      <c r="N98" s="460"/>
      <c r="O98" s="460"/>
      <c r="P98" s="460"/>
      <c r="Q98" s="460"/>
      <c r="R98" s="10"/>
      <c r="S98" s="459"/>
    </row>
    <row r="99" spans="1:19" s="5" customFormat="1" ht="12.75">
      <c r="A99" s="269"/>
      <c r="B99" s="11"/>
      <c r="C99" s="272"/>
      <c r="D99" s="461"/>
      <c r="E99" s="462"/>
      <c r="F99" s="462"/>
      <c r="G99" s="462"/>
      <c r="H99" s="462"/>
      <c r="I99" s="462"/>
      <c r="J99" s="462"/>
      <c r="K99" s="11"/>
      <c r="L99" s="461"/>
      <c r="M99" s="459"/>
      <c r="N99" s="459"/>
      <c r="O99" s="459"/>
      <c r="P99" s="459"/>
      <c r="Q99" s="459"/>
      <c r="R99" s="11"/>
      <c r="S99" s="459"/>
    </row>
    <row r="100" spans="1:19" s="5" customFormat="1" ht="12.75">
      <c r="A100" s="269"/>
      <c r="B100" s="11"/>
      <c r="C100" s="272"/>
      <c r="D100" s="272"/>
      <c r="E100" s="273"/>
      <c r="F100" s="463"/>
      <c r="G100" s="463"/>
      <c r="H100" s="463"/>
      <c r="I100" s="463"/>
      <c r="J100" s="463"/>
      <c r="K100" s="12"/>
      <c r="L100" s="463"/>
      <c r="M100" s="463"/>
      <c r="N100" s="463"/>
      <c r="O100" s="463"/>
      <c r="P100" s="463"/>
      <c r="Q100" s="463"/>
      <c r="R100" s="12"/>
      <c r="S100" s="459"/>
    </row>
    <row r="101" spans="1:19" s="5" customFormat="1" ht="12.75">
      <c r="A101" s="269"/>
      <c r="B101" s="11"/>
      <c r="C101" s="272"/>
      <c r="D101" s="272"/>
      <c r="E101" s="273"/>
      <c r="F101" s="463"/>
      <c r="G101" s="463"/>
      <c r="H101" s="463"/>
      <c r="I101" s="463"/>
      <c r="J101" s="463"/>
      <c r="K101" s="12"/>
      <c r="L101" s="463"/>
      <c r="M101" s="463"/>
      <c r="N101" s="463"/>
      <c r="O101" s="463"/>
      <c r="P101" s="463"/>
      <c r="Q101" s="463"/>
      <c r="R101" s="12"/>
      <c r="S101" s="459"/>
    </row>
    <row r="102" spans="1:19" s="5" customFormat="1" ht="15">
      <c r="A102" s="275"/>
      <c r="B102" s="276"/>
      <c r="C102" s="277"/>
      <c r="D102" s="278"/>
      <c r="E102" s="27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s="5" customFormat="1" ht="12.75">
      <c r="A103" s="275"/>
      <c r="B103" s="279"/>
      <c r="C103" s="280"/>
      <c r="D103" s="281"/>
      <c r="E103" s="280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s="5" customFormat="1" ht="12.75">
      <c r="A104" s="275"/>
      <c r="B104" s="308"/>
      <c r="C104" s="257"/>
      <c r="D104" s="309"/>
      <c r="E104" s="309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5" customFormat="1" ht="12.75">
      <c r="A105" s="275"/>
      <c r="B105" s="308"/>
      <c r="C105" s="257"/>
      <c r="D105" s="309"/>
      <c r="E105" s="309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5" customFormat="1" ht="12.75">
      <c r="A106" s="275"/>
      <c r="B106" s="308"/>
      <c r="C106" s="257"/>
      <c r="D106" s="309"/>
      <c r="E106" s="309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5" customFormat="1" ht="12.75">
      <c r="A107" s="275"/>
      <c r="B107" s="308"/>
      <c r="C107" s="257"/>
      <c r="D107" s="309"/>
      <c r="E107" s="309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5" customFormat="1" ht="12.75">
      <c r="A108" s="275"/>
      <c r="B108" s="308"/>
      <c r="C108" s="257"/>
      <c r="D108" s="309"/>
      <c r="E108" s="309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31.25" customHeight="1">
      <c r="A109" s="275"/>
      <c r="B109" s="308"/>
      <c r="C109" s="257"/>
      <c r="D109" s="309"/>
      <c r="E109" s="3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75"/>
      <c r="B110" s="308"/>
      <c r="C110" s="257"/>
      <c r="D110" s="309"/>
      <c r="E110" s="309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5" s="5" customFormat="1" ht="18.75">
      <c r="A111" s="312"/>
      <c r="B111" s="313"/>
      <c r="C111" s="313"/>
      <c r="D111" s="313"/>
      <c r="E111" s="313"/>
    </row>
    <row r="112" spans="1:19" s="5" customFormat="1" ht="12.75">
      <c r="A112" s="457"/>
      <c r="B112" s="457"/>
      <c r="C112" s="457"/>
      <c r="D112" s="457"/>
      <c r="E112" s="457"/>
      <c r="F112" s="457"/>
      <c r="G112" s="457"/>
      <c r="H112" s="457"/>
      <c r="I112" s="457"/>
      <c r="J112" s="457"/>
      <c r="K112" s="457"/>
      <c r="L112" s="9"/>
      <c r="M112" s="9"/>
      <c r="N112" s="9"/>
      <c r="O112" s="9"/>
      <c r="P112" s="9"/>
      <c r="Q112" s="9"/>
      <c r="R112" s="9"/>
      <c r="S112" s="458"/>
    </row>
    <row r="113" spans="1:19" s="5" customFormat="1" ht="18.75">
      <c r="A113" s="269"/>
      <c r="B113" s="270"/>
      <c r="C113" s="271"/>
      <c r="D113" s="272"/>
      <c r="E113" s="273"/>
      <c r="F113" s="460"/>
      <c r="G113" s="460"/>
      <c r="H113" s="460"/>
      <c r="I113" s="460"/>
      <c r="J113" s="460"/>
      <c r="K113" s="10"/>
      <c r="L113" s="460"/>
      <c r="M113" s="460"/>
      <c r="N113" s="460"/>
      <c r="O113" s="460"/>
      <c r="P113" s="460"/>
      <c r="Q113" s="460"/>
      <c r="R113" s="10"/>
      <c r="S113" s="459"/>
    </row>
    <row r="114" spans="1:19" s="5" customFormat="1" ht="12.75">
      <c r="A114" s="269"/>
      <c r="B114" s="11"/>
      <c r="C114" s="272"/>
      <c r="D114" s="461"/>
      <c r="E114" s="462"/>
      <c r="F114" s="462"/>
      <c r="G114" s="462"/>
      <c r="H114" s="462"/>
      <c r="I114" s="462"/>
      <c r="J114" s="462"/>
      <c r="K114" s="11"/>
      <c r="L114" s="461"/>
      <c r="M114" s="459"/>
      <c r="N114" s="459"/>
      <c r="O114" s="459"/>
      <c r="P114" s="459"/>
      <c r="Q114" s="459"/>
      <c r="R114" s="11"/>
      <c r="S114" s="459"/>
    </row>
    <row r="115" spans="1:19" s="5" customFormat="1" ht="12.75">
      <c r="A115" s="269"/>
      <c r="B115" s="11"/>
      <c r="C115" s="272"/>
      <c r="D115" s="272"/>
      <c r="E115" s="273"/>
      <c r="F115" s="463"/>
      <c r="G115" s="463"/>
      <c r="H115" s="463"/>
      <c r="I115" s="463"/>
      <c r="J115" s="463"/>
      <c r="K115" s="12"/>
      <c r="L115" s="463"/>
      <c r="M115" s="463"/>
      <c r="N115" s="463"/>
      <c r="O115" s="463"/>
      <c r="P115" s="463"/>
      <c r="Q115" s="463"/>
      <c r="R115" s="12"/>
      <c r="S115" s="459"/>
    </row>
    <row r="116" spans="1:19" s="5" customFormat="1" ht="12.75">
      <c r="A116" s="269"/>
      <c r="B116" s="11"/>
      <c r="C116" s="272"/>
      <c r="D116" s="272"/>
      <c r="E116" s="273"/>
      <c r="F116" s="463"/>
      <c r="G116" s="463"/>
      <c r="H116" s="463"/>
      <c r="I116" s="463"/>
      <c r="J116" s="463"/>
      <c r="K116" s="12"/>
      <c r="L116" s="463"/>
      <c r="M116" s="463"/>
      <c r="N116" s="463"/>
      <c r="O116" s="463"/>
      <c r="P116" s="463"/>
      <c r="Q116" s="463"/>
      <c r="R116" s="12"/>
      <c r="S116" s="459"/>
    </row>
    <row r="117" spans="1:19" s="5" customFormat="1" ht="15">
      <c r="A117" s="275"/>
      <c r="B117" s="276"/>
      <c r="C117" s="277"/>
      <c r="D117" s="278"/>
      <c r="E117" s="278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s="5" customFormat="1" ht="12.75">
      <c r="A118" s="275"/>
      <c r="B118" s="279"/>
      <c r="C118" s="280"/>
      <c r="D118" s="281"/>
      <c r="E118" s="280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s="5" customFormat="1" ht="12.75">
      <c r="A119" s="275"/>
      <c r="B119" s="308"/>
      <c r="C119" s="257"/>
      <c r="D119" s="309"/>
      <c r="E119" s="309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s="5" customFormat="1" ht="12.75">
      <c r="A120" s="275"/>
      <c r="B120" s="308"/>
      <c r="C120" s="257"/>
      <c r="D120" s="309"/>
      <c r="E120" s="309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s="5" customFormat="1" ht="12.75">
      <c r="A121" s="275"/>
      <c r="B121" s="187"/>
      <c r="C121" s="168"/>
      <c r="D121" s="281"/>
      <c r="E121" s="28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5" customFormat="1" ht="12.75">
      <c r="A122" s="275"/>
      <c r="B122" s="187"/>
      <c r="C122" s="168"/>
      <c r="D122" s="281"/>
      <c r="E122" s="28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s="5" customFormat="1" ht="12.75">
      <c r="A123" s="275"/>
      <c r="B123" s="308"/>
      <c r="C123" s="257"/>
      <c r="D123" s="309"/>
      <c r="E123" s="309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2" s="5" customFormat="1" ht="12.75">
      <c r="A124" s="275"/>
      <c r="B124" s="274"/>
    </row>
    <row r="125" spans="1:2" s="5" customFormat="1" ht="12.75">
      <c r="A125" s="275"/>
      <c r="B125" s="274"/>
    </row>
    <row r="126" spans="1:2" s="5" customFormat="1" ht="12.75">
      <c r="A126" s="275"/>
      <c r="B126" s="274"/>
    </row>
    <row r="127" spans="1:19" s="5" customFormat="1" ht="12.75">
      <c r="A127" s="457"/>
      <c r="B127" s="457"/>
      <c r="C127" s="457"/>
      <c r="D127" s="457"/>
      <c r="E127" s="457"/>
      <c r="F127" s="457"/>
      <c r="G127" s="457"/>
      <c r="H127" s="457"/>
      <c r="I127" s="457"/>
      <c r="J127" s="457"/>
      <c r="K127" s="457"/>
      <c r="L127" s="9"/>
      <c r="M127" s="9"/>
      <c r="N127" s="9"/>
      <c r="O127" s="9"/>
      <c r="P127" s="9"/>
      <c r="Q127" s="9"/>
      <c r="R127" s="9"/>
      <c r="S127" s="458"/>
    </row>
    <row r="128" spans="1:19" s="5" customFormat="1" ht="18.75">
      <c r="A128" s="269"/>
      <c r="B128" s="270"/>
      <c r="C128" s="271"/>
      <c r="D128" s="272"/>
      <c r="E128" s="273"/>
      <c r="F128" s="460"/>
      <c r="G128" s="460"/>
      <c r="H128" s="460"/>
      <c r="I128" s="460"/>
      <c r="J128" s="460"/>
      <c r="K128" s="10"/>
      <c r="L128" s="460"/>
      <c r="M128" s="460"/>
      <c r="N128" s="460"/>
      <c r="O128" s="460"/>
      <c r="P128" s="460"/>
      <c r="Q128" s="460"/>
      <c r="R128" s="10"/>
      <c r="S128" s="459"/>
    </row>
    <row r="129" spans="1:19" s="5" customFormat="1" ht="12.75">
      <c r="A129" s="269"/>
      <c r="B129" s="11"/>
      <c r="C129" s="272"/>
      <c r="D129" s="461"/>
      <c r="E129" s="462"/>
      <c r="F129" s="462"/>
      <c r="G129" s="462"/>
      <c r="H129" s="462"/>
      <c r="I129" s="462"/>
      <c r="J129" s="462"/>
      <c r="K129" s="11"/>
      <c r="L129" s="461"/>
      <c r="M129" s="459"/>
      <c r="N129" s="459"/>
      <c r="O129" s="459"/>
      <c r="P129" s="459"/>
      <c r="Q129" s="459"/>
      <c r="R129" s="11"/>
      <c r="S129" s="459"/>
    </row>
    <row r="130" spans="1:19" s="5" customFormat="1" ht="12.75">
      <c r="A130" s="269"/>
      <c r="B130" s="11"/>
      <c r="C130" s="272"/>
      <c r="D130" s="272"/>
      <c r="E130" s="273"/>
      <c r="F130" s="463"/>
      <c r="G130" s="463"/>
      <c r="H130" s="463"/>
      <c r="I130" s="463"/>
      <c r="J130" s="463"/>
      <c r="K130" s="12"/>
      <c r="L130" s="463"/>
      <c r="M130" s="463"/>
      <c r="N130" s="463"/>
      <c r="O130" s="463"/>
      <c r="P130" s="463"/>
      <c r="Q130" s="463"/>
      <c r="R130" s="12"/>
      <c r="S130" s="459"/>
    </row>
    <row r="131" spans="1:19" s="5" customFormat="1" ht="12.75">
      <c r="A131" s="269"/>
      <c r="B131" s="11"/>
      <c r="C131" s="272"/>
      <c r="D131" s="272"/>
      <c r="E131" s="273"/>
      <c r="F131" s="463"/>
      <c r="G131" s="463"/>
      <c r="H131" s="463"/>
      <c r="I131" s="463"/>
      <c r="J131" s="463"/>
      <c r="K131" s="12"/>
      <c r="L131" s="463"/>
      <c r="M131" s="463"/>
      <c r="N131" s="463"/>
      <c r="O131" s="463"/>
      <c r="P131" s="463"/>
      <c r="Q131" s="463"/>
      <c r="R131" s="12"/>
      <c r="S131" s="459"/>
    </row>
    <row r="132" spans="1:19" s="5" customFormat="1" ht="15">
      <c r="A132" s="275"/>
      <c r="B132" s="276"/>
      <c r="C132" s="277"/>
      <c r="D132" s="278"/>
      <c r="E132" s="278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s="5" customFormat="1" ht="12.75">
      <c r="A133" s="275"/>
      <c r="B133" s="279"/>
      <c r="C133" s="280"/>
      <c r="D133" s="281"/>
      <c r="E133" s="280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s="5" customFormat="1" ht="12.75">
      <c r="A134" s="275"/>
      <c r="B134" s="308"/>
      <c r="C134" s="257"/>
      <c r="D134" s="309"/>
      <c r="E134" s="309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s="5" customFormat="1" ht="12.75">
      <c r="A135" s="275"/>
      <c r="B135" s="308"/>
      <c r="C135" s="257"/>
      <c r="D135" s="309"/>
      <c r="E135" s="309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s="5" customFormat="1" ht="12.75">
      <c r="A136" s="275"/>
      <c r="B136" s="187"/>
      <c r="C136" s="168"/>
      <c r="D136" s="281"/>
      <c r="E136" s="28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s="5" customFormat="1" ht="12.75">
      <c r="A137" s="275"/>
      <c r="B137" s="187"/>
      <c r="C137" s="168"/>
      <c r="D137" s="281"/>
      <c r="E137" s="28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s="5" customFormat="1" ht="12.75">
      <c r="A138" s="275"/>
      <c r="B138" s="308"/>
      <c r="C138" s="257"/>
      <c r="D138" s="309"/>
      <c r="E138" s="309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2" s="5" customFormat="1" ht="12.75">
      <c r="A139" s="275"/>
      <c r="B139" s="274"/>
    </row>
    <row r="140" spans="1:2" s="5" customFormat="1" ht="222" customHeight="1">
      <c r="A140" s="275"/>
      <c r="B140" s="274"/>
    </row>
    <row r="141" spans="1:2" s="5" customFormat="1" ht="12.75">
      <c r="A141" s="275"/>
      <c r="B141" s="274"/>
    </row>
    <row r="142" spans="1:5" s="5" customFormat="1" ht="18.75">
      <c r="A142" s="312"/>
      <c r="B142" s="313"/>
      <c r="C142" s="313"/>
      <c r="D142" s="313"/>
      <c r="E142" s="313"/>
    </row>
    <row r="143" spans="1:19" s="5" customFormat="1" ht="12.75">
      <c r="A143" s="457"/>
      <c r="B143" s="457"/>
      <c r="C143" s="457"/>
      <c r="D143" s="457"/>
      <c r="E143" s="457"/>
      <c r="F143" s="457"/>
      <c r="G143" s="457"/>
      <c r="H143" s="457"/>
      <c r="I143" s="457"/>
      <c r="J143" s="457"/>
      <c r="K143" s="457"/>
      <c r="L143" s="9"/>
      <c r="M143" s="9"/>
      <c r="N143" s="9"/>
      <c r="O143" s="9"/>
      <c r="P143" s="9"/>
      <c r="Q143" s="9"/>
      <c r="R143" s="9"/>
      <c r="S143" s="458"/>
    </row>
    <row r="144" spans="1:19" s="5" customFormat="1" ht="18.75">
      <c r="A144" s="269"/>
      <c r="B144" s="270"/>
      <c r="C144" s="271"/>
      <c r="D144" s="272"/>
      <c r="E144" s="273"/>
      <c r="F144" s="460"/>
      <c r="G144" s="460"/>
      <c r="H144" s="460"/>
      <c r="I144" s="460"/>
      <c r="J144" s="460"/>
      <c r="K144" s="10"/>
      <c r="L144" s="460"/>
      <c r="M144" s="460"/>
      <c r="N144" s="460"/>
      <c r="O144" s="460"/>
      <c r="P144" s="460"/>
      <c r="Q144" s="460"/>
      <c r="R144" s="10"/>
      <c r="S144" s="459"/>
    </row>
    <row r="145" spans="1:19" s="5" customFormat="1" ht="12.75">
      <c r="A145" s="269"/>
      <c r="B145" s="11"/>
      <c r="C145" s="272"/>
      <c r="D145" s="461"/>
      <c r="E145" s="462"/>
      <c r="F145" s="462"/>
      <c r="G145" s="462"/>
      <c r="H145" s="462"/>
      <c r="I145" s="462"/>
      <c r="J145" s="462"/>
      <c r="K145" s="11"/>
      <c r="L145" s="461"/>
      <c r="M145" s="459"/>
      <c r="N145" s="459"/>
      <c r="O145" s="459"/>
      <c r="P145" s="459"/>
      <c r="Q145" s="459"/>
      <c r="R145" s="11"/>
      <c r="S145" s="459"/>
    </row>
    <row r="146" spans="1:19" s="5" customFormat="1" ht="12.75">
      <c r="A146" s="269"/>
      <c r="B146" s="11"/>
      <c r="C146" s="272"/>
      <c r="D146" s="272"/>
      <c r="E146" s="273"/>
      <c r="F146" s="463"/>
      <c r="G146" s="463"/>
      <c r="H146" s="463"/>
      <c r="I146" s="463"/>
      <c r="J146" s="463"/>
      <c r="K146" s="12"/>
      <c r="L146" s="463"/>
      <c r="M146" s="463"/>
      <c r="N146" s="463"/>
      <c r="O146" s="463"/>
      <c r="P146" s="463"/>
      <c r="Q146" s="463"/>
      <c r="R146" s="12"/>
      <c r="S146" s="459"/>
    </row>
    <row r="147" spans="1:19" s="5" customFormat="1" ht="12.75">
      <c r="A147" s="269"/>
      <c r="B147" s="11"/>
      <c r="C147" s="272"/>
      <c r="D147" s="272"/>
      <c r="E147" s="273"/>
      <c r="F147" s="463"/>
      <c r="G147" s="463"/>
      <c r="H147" s="463"/>
      <c r="I147" s="463"/>
      <c r="J147" s="463"/>
      <c r="K147" s="12"/>
      <c r="L147" s="463"/>
      <c r="M147" s="463"/>
      <c r="N147" s="463"/>
      <c r="O147" s="463"/>
      <c r="P147" s="463"/>
      <c r="Q147" s="463"/>
      <c r="R147" s="12"/>
      <c r="S147" s="459"/>
    </row>
    <row r="148" spans="1:19" s="5" customFormat="1" ht="15">
      <c r="A148" s="275"/>
      <c r="B148" s="276"/>
      <c r="C148" s="277"/>
      <c r="D148" s="278"/>
      <c r="E148" s="278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5" customFormat="1" ht="12.75">
      <c r="A149" s="275"/>
      <c r="B149" s="279"/>
      <c r="C149" s="280"/>
      <c r="D149" s="281"/>
      <c r="E149" s="280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3"/>
      <c r="Q149" s="15"/>
      <c r="R149" s="15"/>
      <c r="S149" s="15"/>
    </row>
    <row r="150" spans="1:19" s="5" customFormat="1" ht="12.75">
      <c r="A150" s="275"/>
      <c r="B150" s="308"/>
      <c r="C150" s="257"/>
      <c r="D150" s="309"/>
      <c r="E150" s="309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s="5" customFormat="1" ht="12.75">
      <c r="A151" s="275"/>
      <c r="B151" s="187"/>
      <c r="C151" s="168"/>
      <c r="D151" s="281"/>
      <c r="E151" s="28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s="5" customFormat="1" ht="12.75">
      <c r="A152" s="275"/>
      <c r="B152" s="308"/>
      <c r="C152" s="257"/>
      <c r="D152" s="309"/>
      <c r="E152" s="309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s="5" customFormat="1" ht="12.75">
      <c r="A153" s="275"/>
      <c r="B153" s="187"/>
      <c r="C153" s="168"/>
      <c r="D153" s="281"/>
      <c r="E153" s="28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6" s="5" customFormat="1" ht="12.75">
      <c r="A154" s="275"/>
      <c r="B154" s="274"/>
      <c r="E154" s="281"/>
      <c r="P154" s="15"/>
    </row>
    <row r="155" spans="1:5" s="5" customFormat="1" ht="12.75">
      <c r="A155" s="275"/>
      <c r="B155" s="274"/>
      <c r="E155" s="281"/>
    </row>
    <row r="156" spans="1:5" s="5" customFormat="1" ht="12.75">
      <c r="A156" s="275"/>
      <c r="B156" s="274"/>
      <c r="E156" s="281"/>
    </row>
    <row r="157" spans="1:5" s="5" customFormat="1" ht="12.75">
      <c r="A157" s="275"/>
      <c r="B157" s="274"/>
      <c r="E157" s="281"/>
    </row>
    <row r="158" spans="1:5" s="5" customFormat="1" ht="12.75">
      <c r="A158" s="275"/>
      <c r="B158" s="310"/>
      <c r="C158" s="311"/>
      <c r="D158" s="311"/>
      <c r="E158" s="309"/>
    </row>
    <row r="159" spans="1:2" s="5" customFormat="1" ht="12.75">
      <c r="A159" s="275"/>
      <c r="B159" s="274"/>
    </row>
    <row r="160" spans="1:2" s="5" customFormat="1" ht="12.75">
      <c r="A160" s="275"/>
      <c r="B160" s="274"/>
    </row>
    <row r="161" spans="1:2" s="5" customFormat="1" ht="12.75">
      <c r="A161" s="275"/>
      <c r="B161" s="274"/>
    </row>
    <row r="162" spans="1:2" s="5" customFormat="1" ht="12.75">
      <c r="A162" s="275"/>
      <c r="B162" s="274"/>
    </row>
    <row r="163" spans="1:2" s="5" customFormat="1" ht="12.75">
      <c r="A163" s="275"/>
      <c r="B163" s="274"/>
    </row>
    <row r="164" spans="1:2" s="5" customFormat="1" ht="12.75">
      <c r="A164" s="275"/>
      <c r="B164" s="274"/>
    </row>
    <row r="165" spans="1:2" s="5" customFormat="1" ht="12.75">
      <c r="A165" s="275"/>
      <c r="B165" s="274"/>
    </row>
    <row r="166" spans="1:19" s="5" customFormat="1" ht="12.75">
      <c r="A166" s="457"/>
      <c r="B166" s="457"/>
      <c r="C166" s="457"/>
      <c r="D166" s="457"/>
      <c r="E166" s="457"/>
      <c r="F166" s="457"/>
      <c r="G166" s="457"/>
      <c r="H166" s="457"/>
      <c r="I166" s="457"/>
      <c r="J166" s="457"/>
      <c r="K166" s="457"/>
      <c r="L166" s="9"/>
      <c r="M166" s="9"/>
      <c r="N166" s="9"/>
      <c r="O166" s="9"/>
      <c r="P166" s="9"/>
      <c r="Q166" s="9"/>
      <c r="R166" s="9"/>
      <c r="S166" s="458"/>
    </row>
    <row r="167" spans="1:19" s="5" customFormat="1" ht="18.75">
      <c r="A167" s="269"/>
      <c r="B167" s="270"/>
      <c r="C167" s="271"/>
      <c r="D167" s="272"/>
      <c r="E167" s="273"/>
      <c r="F167" s="460"/>
      <c r="G167" s="460"/>
      <c r="H167" s="460"/>
      <c r="I167" s="460"/>
      <c r="J167" s="460"/>
      <c r="K167" s="10"/>
      <c r="L167" s="460"/>
      <c r="M167" s="460"/>
      <c r="N167" s="460"/>
      <c r="O167" s="460"/>
      <c r="P167" s="460"/>
      <c r="Q167" s="460"/>
      <c r="R167" s="10"/>
      <c r="S167" s="459"/>
    </row>
    <row r="168" spans="1:19" s="5" customFormat="1" ht="12.75">
      <c r="A168" s="269"/>
      <c r="B168" s="11"/>
      <c r="C168" s="272"/>
      <c r="D168" s="461"/>
      <c r="E168" s="462"/>
      <c r="F168" s="462"/>
      <c r="G168" s="462"/>
      <c r="H168" s="462"/>
      <c r="I168" s="462"/>
      <c r="J168" s="462"/>
      <c r="K168" s="11"/>
      <c r="L168" s="461"/>
      <c r="M168" s="459"/>
      <c r="N168" s="459"/>
      <c r="O168" s="459"/>
      <c r="P168" s="459"/>
      <c r="Q168" s="459"/>
      <c r="R168" s="11"/>
      <c r="S168" s="459"/>
    </row>
    <row r="169" spans="1:19" s="5" customFormat="1" ht="12.75">
      <c r="A169" s="269"/>
      <c r="B169" s="11"/>
      <c r="C169" s="272"/>
      <c r="D169" s="272"/>
      <c r="E169" s="273"/>
      <c r="F169" s="463"/>
      <c r="G169" s="463"/>
      <c r="H169" s="463"/>
      <c r="I169" s="463"/>
      <c r="J169" s="463"/>
      <c r="K169" s="12"/>
      <c r="L169" s="463"/>
      <c r="M169" s="463"/>
      <c r="N169" s="463"/>
      <c r="O169" s="463"/>
      <c r="P169" s="463"/>
      <c r="Q169" s="463"/>
      <c r="R169" s="12"/>
      <c r="S169" s="459"/>
    </row>
    <row r="170" spans="1:19" s="5" customFormat="1" ht="12.75">
      <c r="A170" s="269"/>
      <c r="B170" s="11"/>
      <c r="C170" s="272"/>
      <c r="D170" s="272"/>
      <c r="E170" s="273"/>
      <c r="F170" s="463"/>
      <c r="G170" s="463"/>
      <c r="H170" s="463"/>
      <c r="I170" s="463"/>
      <c r="J170" s="463"/>
      <c r="K170" s="12"/>
      <c r="L170" s="463"/>
      <c r="M170" s="463"/>
      <c r="N170" s="463"/>
      <c r="O170" s="463"/>
      <c r="P170" s="463"/>
      <c r="Q170" s="463"/>
      <c r="R170" s="12"/>
      <c r="S170" s="459"/>
    </row>
    <row r="171" spans="1:19" s="5" customFormat="1" ht="15">
      <c r="A171" s="275"/>
      <c r="B171" s="276"/>
      <c r="C171" s="277"/>
      <c r="D171" s="278"/>
      <c r="E171" s="278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5" customFormat="1" ht="12.75">
      <c r="A172" s="275"/>
      <c r="B172" s="279"/>
      <c r="C172" s="280"/>
      <c r="D172" s="281"/>
      <c r="E172" s="280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3"/>
      <c r="Q172" s="15"/>
      <c r="R172" s="15"/>
      <c r="S172" s="15"/>
    </row>
    <row r="173" spans="1:19" s="5" customFormat="1" ht="12.75">
      <c r="A173" s="275"/>
      <c r="B173" s="308"/>
      <c r="C173" s="168"/>
      <c r="D173" s="281"/>
      <c r="E173" s="309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s="5" customFormat="1" ht="12.75">
      <c r="A174" s="275"/>
      <c r="B174" s="187"/>
      <c r="C174" s="168"/>
      <c r="D174" s="281"/>
      <c r="E174" s="28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s="5" customFormat="1" ht="12.75">
      <c r="A175" s="275"/>
      <c r="B175" s="308"/>
      <c r="C175" s="257"/>
      <c r="D175" s="309"/>
      <c r="E175" s="309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s="5" customFormat="1" ht="12.75">
      <c r="A176" s="275"/>
      <c r="B176" s="187"/>
      <c r="C176" s="168"/>
      <c r="D176" s="281"/>
      <c r="E176" s="28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6" s="5" customFormat="1" ht="12.75">
      <c r="A177" s="275"/>
      <c r="B177" s="274"/>
      <c r="E177" s="281"/>
      <c r="P177" s="15"/>
    </row>
    <row r="178" spans="1:5" s="5" customFormat="1" ht="12.75">
      <c r="A178" s="275"/>
      <c r="B178" s="274"/>
      <c r="E178" s="281"/>
    </row>
    <row r="179" spans="1:5" s="5" customFormat="1" ht="12.75">
      <c r="A179" s="275"/>
      <c r="B179" s="274"/>
      <c r="E179" s="281"/>
    </row>
    <row r="180" spans="1:5" s="5" customFormat="1" ht="12.75">
      <c r="A180" s="275"/>
      <c r="B180" s="274"/>
      <c r="E180" s="281"/>
    </row>
    <row r="181" spans="1:5" s="5" customFormat="1" ht="12.75">
      <c r="A181" s="275"/>
      <c r="B181" s="310"/>
      <c r="C181" s="311"/>
      <c r="D181" s="311"/>
      <c r="E181" s="309"/>
    </row>
    <row r="182" spans="1:2" s="5" customFormat="1" ht="12.75">
      <c r="A182" s="275"/>
      <c r="B182" s="274"/>
    </row>
    <row r="183" spans="1:2" s="5" customFormat="1" ht="12.75">
      <c r="A183" s="275"/>
      <c r="B183" s="274"/>
    </row>
    <row r="184" spans="1:5" s="5" customFormat="1" ht="18.75">
      <c r="A184" s="312"/>
      <c r="B184" s="313"/>
      <c r="C184" s="313"/>
      <c r="D184" s="313"/>
      <c r="E184" s="313"/>
    </row>
    <row r="185" spans="1:19" s="5" customFormat="1" ht="12.75">
      <c r="A185" s="457"/>
      <c r="B185" s="457"/>
      <c r="C185" s="457"/>
      <c r="D185" s="457"/>
      <c r="E185" s="457"/>
      <c r="F185" s="457"/>
      <c r="G185" s="457"/>
      <c r="H185" s="457"/>
      <c r="I185" s="457"/>
      <c r="J185" s="457"/>
      <c r="K185" s="457"/>
      <c r="L185" s="9"/>
      <c r="M185" s="9"/>
      <c r="N185" s="9"/>
      <c r="O185" s="9"/>
      <c r="P185" s="9"/>
      <c r="Q185" s="9"/>
      <c r="R185" s="9"/>
      <c r="S185" s="458"/>
    </row>
    <row r="186" spans="1:19" s="5" customFormat="1" ht="18.75">
      <c r="A186" s="269"/>
      <c r="B186" s="270"/>
      <c r="C186" s="271"/>
      <c r="D186" s="272"/>
      <c r="E186" s="273"/>
      <c r="F186" s="460"/>
      <c r="G186" s="460"/>
      <c r="H186" s="460"/>
      <c r="I186" s="460"/>
      <c r="J186" s="460"/>
      <c r="K186" s="10"/>
      <c r="L186" s="460"/>
      <c r="M186" s="460"/>
      <c r="N186" s="460"/>
      <c r="O186" s="460"/>
      <c r="P186" s="460"/>
      <c r="Q186" s="460"/>
      <c r="R186" s="10"/>
      <c r="S186" s="459"/>
    </row>
    <row r="187" spans="1:19" s="5" customFormat="1" ht="12.75">
      <c r="A187" s="269"/>
      <c r="B187" s="11"/>
      <c r="C187" s="272"/>
      <c r="D187" s="461"/>
      <c r="E187" s="462"/>
      <c r="F187" s="462"/>
      <c r="G187" s="462"/>
      <c r="H187" s="462"/>
      <c r="I187" s="462"/>
      <c r="J187" s="462"/>
      <c r="K187" s="11"/>
      <c r="L187" s="461"/>
      <c r="M187" s="459"/>
      <c r="N187" s="459"/>
      <c r="O187" s="459"/>
      <c r="P187" s="459"/>
      <c r="Q187" s="459"/>
      <c r="R187" s="11"/>
      <c r="S187" s="459"/>
    </row>
    <row r="188" spans="1:19" s="5" customFormat="1" ht="12.75">
      <c r="A188" s="269"/>
      <c r="B188" s="11"/>
      <c r="C188" s="272"/>
      <c r="D188" s="272"/>
      <c r="E188" s="273"/>
      <c r="F188" s="463"/>
      <c r="G188" s="463"/>
      <c r="H188" s="463"/>
      <c r="I188" s="463"/>
      <c r="J188" s="463"/>
      <c r="K188" s="12"/>
      <c r="L188" s="463"/>
      <c r="M188" s="463"/>
      <c r="N188" s="463"/>
      <c r="O188" s="463"/>
      <c r="P188" s="463"/>
      <c r="Q188" s="463"/>
      <c r="R188" s="12"/>
      <c r="S188" s="459"/>
    </row>
    <row r="189" spans="1:19" s="5" customFormat="1" ht="12.75">
      <c r="A189" s="269"/>
      <c r="B189" s="11"/>
      <c r="C189" s="272"/>
      <c r="D189" s="272"/>
      <c r="E189" s="273"/>
      <c r="F189" s="463"/>
      <c r="G189" s="463"/>
      <c r="H189" s="463"/>
      <c r="I189" s="463"/>
      <c r="J189" s="463"/>
      <c r="K189" s="12"/>
      <c r="L189" s="463"/>
      <c r="M189" s="463"/>
      <c r="N189" s="463"/>
      <c r="O189" s="463"/>
      <c r="P189" s="463"/>
      <c r="Q189" s="463"/>
      <c r="R189" s="12"/>
      <c r="S189" s="459"/>
    </row>
    <row r="190" spans="1:19" s="5" customFormat="1" ht="15">
      <c r="A190" s="275"/>
      <c r="B190" s="276"/>
      <c r="C190" s="277"/>
      <c r="D190" s="278"/>
      <c r="E190" s="278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5" customFormat="1" ht="12.75">
      <c r="A191" s="275"/>
      <c r="B191" s="279"/>
      <c r="C191" s="280"/>
      <c r="D191" s="281"/>
      <c r="E191" s="280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s="5" customFormat="1" ht="12.75">
      <c r="A192" s="275"/>
      <c r="B192" s="187"/>
      <c r="C192" s="168"/>
      <c r="D192" s="281"/>
      <c r="E192" s="28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s="5" customFormat="1" ht="12.75">
      <c r="A193" s="275"/>
      <c r="B193" s="187"/>
      <c r="C193" s="168"/>
      <c r="D193" s="281"/>
      <c r="E193" s="28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s="5" customFormat="1" ht="12.75">
      <c r="A194" s="275"/>
      <c r="B194" s="187"/>
      <c r="C194" s="168"/>
      <c r="D194" s="281"/>
      <c r="E194" s="28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s="5" customFormat="1" ht="12.75">
      <c r="A195" s="275"/>
      <c r="B195" s="187"/>
      <c r="C195" s="168"/>
      <c r="D195" s="281"/>
      <c r="E195" s="28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s="5" customFormat="1" ht="12.75">
      <c r="A196" s="275"/>
      <c r="B196" s="308"/>
      <c r="C196" s="168"/>
      <c r="D196" s="281"/>
      <c r="E196" s="309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75"/>
      <c r="B197" s="308"/>
      <c r="C197" s="168"/>
      <c r="D197" s="281"/>
      <c r="E197" s="309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2" s="5" customFormat="1" ht="12.75">
      <c r="A198" s="275"/>
      <c r="B198" s="274"/>
    </row>
    <row r="199" spans="1:2" s="5" customFormat="1" ht="12.75">
      <c r="A199" s="275"/>
      <c r="B199" s="274"/>
    </row>
    <row r="200" spans="1:2" s="5" customFormat="1" ht="12.75">
      <c r="A200" s="275"/>
      <c r="B200" s="274"/>
    </row>
    <row r="201" spans="1:2" s="5" customFormat="1" ht="12.75">
      <c r="A201" s="275"/>
      <c r="B201" s="274"/>
    </row>
    <row r="202" spans="1:2" s="5" customFormat="1" ht="12.75">
      <c r="A202" s="275"/>
      <c r="B202" s="274"/>
    </row>
    <row r="203" spans="1:2" s="5" customFormat="1" ht="12.75">
      <c r="A203" s="275"/>
      <c r="B203" s="274"/>
    </row>
    <row r="204" spans="1:2" s="5" customFormat="1" ht="12.75">
      <c r="A204" s="275"/>
      <c r="B204" s="274"/>
    </row>
    <row r="205" spans="1:2" s="5" customFormat="1" ht="12.75">
      <c r="A205" s="275"/>
      <c r="B205" s="274"/>
    </row>
    <row r="206" spans="1:19" s="5" customFormat="1" ht="12.75">
      <c r="A206" s="457"/>
      <c r="B206" s="457"/>
      <c r="C206" s="457"/>
      <c r="D206" s="457"/>
      <c r="E206" s="457"/>
      <c r="F206" s="457"/>
      <c r="G206" s="457"/>
      <c r="H206" s="457"/>
      <c r="I206" s="457"/>
      <c r="J206" s="457"/>
      <c r="K206" s="457"/>
      <c r="L206" s="9"/>
      <c r="M206" s="9"/>
      <c r="N206" s="9"/>
      <c r="O206" s="9"/>
      <c r="P206" s="9"/>
      <c r="Q206" s="9"/>
      <c r="R206" s="9"/>
      <c r="S206" s="458"/>
    </row>
    <row r="207" spans="1:19" s="5" customFormat="1" ht="18.75">
      <c r="A207" s="269"/>
      <c r="B207" s="270"/>
      <c r="C207" s="271"/>
      <c r="D207" s="272"/>
      <c r="E207" s="273"/>
      <c r="F207" s="460"/>
      <c r="G207" s="460"/>
      <c r="H207" s="460"/>
      <c r="I207" s="460"/>
      <c r="J207" s="460"/>
      <c r="K207" s="10"/>
      <c r="L207" s="460"/>
      <c r="M207" s="460"/>
      <c r="N207" s="460"/>
      <c r="O207" s="460"/>
      <c r="P207" s="460"/>
      <c r="Q207" s="460"/>
      <c r="R207" s="10"/>
      <c r="S207" s="459"/>
    </row>
    <row r="208" spans="1:19" s="5" customFormat="1" ht="12.75">
      <c r="A208" s="269"/>
      <c r="B208" s="11"/>
      <c r="C208" s="272"/>
      <c r="D208" s="461"/>
      <c r="E208" s="462"/>
      <c r="F208" s="462"/>
      <c r="G208" s="462"/>
      <c r="H208" s="462"/>
      <c r="I208" s="462"/>
      <c r="J208" s="462"/>
      <c r="K208" s="11"/>
      <c r="L208" s="461"/>
      <c r="M208" s="459"/>
      <c r="N208" s="459"/>
      <c r="O208" s="459"/>
      <c r="P208" s="459"/>
      <c r="Q208" s="459"/>
      <c r="R208" s="11"/>
      <c r="S208" s="459"/>
    </row>
    <row r="209" spans="1:19" s="5" customFormat="1" ht="12.75">
      <c r="A209" s="269"/>
      <c r="B209" s="11"/>
      <c r="C209" s="272"/>
      <c r="D209" s="272"/>
      <c r="E209" s="273"/>
      <c r="F209" s="463"/>
      <c r="G209" s="463"/>
      <c r="H209" s="463"/>
      <c r="I209" s="463"/>
      <c r="J209" s="463"/>
      <c r="K209" s="12"/>
      <c r="L209" s="463"/>
      <c r="M209" s="463"/>
      <c r="N209" s="463"/>
      <c r="O209" s="463"/>
      <c r="P209" s="463"/>
      <c r="Q209" s="463"/>
      <c r="R209" s="12"/>
      <c r="S209" s="459"/>
    </row>
    <row r="210" spans="1:19" s="5" customFormat="1" ht="12.75">
      <c r="A210" s="269"/>
      <c r="B210" s="11"/>
      <c r="C210" s="272"/>
      <c r="D210" s="272"/>
      <c r="E210" s="273"/>
      <c r="F210" s="463"/>
      <c r="G210" s="463"/>
      <c r="H210" s="463"/>
      <c r="I210" s="463"/>
      <c r="J210" s="463"/>
      <c r="K210" s="12"/>
      <c r="L210" s="463"/>
      <c r="M210" s="463"/>
      <c r="N210" s="463"/>
      <c r="O210" s="463"/>
      <c r="P210" s="463"/>
      <c r="Q210" s="463"/>
      <c r="R210" s="12"/>
      <c r="S210" s="459"/>
    </row>
    <row r="211" spans="1:19" s="5" customFormat="1" ht="15">
      <c r="A211" s="275"/>
      <c r="B211" s="276"/>
      <c r="C211" s="277"/>
      <c r="D211" s="278"/>
      <c r="E211" s="278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s="5" customFormat="1" ht="12.75">
      <c r="A212" s="275"/>
      <c r="B212" s="279"/>
      <c r="C212" s="280"/>
      <c r="D212" s="281"/>
      <c r="E212" s="280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s="5" customFormat="1" ht="12.75">
      <c r="A213" s="275"/>
      <c r="B213" s="187"/>
      <c r="C213" s="168"/>
      <c r="D213" s="281"/>
      <c r="E213" s="28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s="5" customFormat="1" ht="12.75">
      <c r="A214" s="275"/>
      <c r="B214" s="187"/>
      <c r="C214" s="168"/>
      <c r="D214" s="281"/>
      <c r="E214" s="28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s="5" customFormat="1" ht="12.75">
      <c r="A215" s="275"/>
      <c r="B215" s="187"/>
      <c r="C215" s="168"/>
      <c r="D215" s="281"/>
      <c r="E215" s="28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s="5" customFormat="1" ht="12.75">
      <c r="A216" s="275"/>
      <c r="B216" s="187"/>
      <c r="C216" s="168"/>
      <c r="D216" s="281"/>
      <c r="E216" s="28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s="5" customFormat="1" ht="12.75">
      <c r="A217" s="275"/>
      <c r="B217" s="308"/>
      <c r="C217" s="168"/>
      <c r="D217" s="281"/>
      <c r="E217" s="309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75"/>
      <c r="B218" s="308"/>
      <c r="C218" s="168"/>
      <c r="D218" s="281"/>
      <c r="E218" s="309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8.75">
      <c r="A219" s="312"/>
      <c r="B219" s="313"/>
      <c r="C219" s="313"/>
      <c r="D219" s="313"/>
      <c r="E219" s="313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457"/>
      <c r="B220" s="457"/>
      <c r="C220" s="457"/>
      <c r="D220" s="457"/>
      <c r="E220" s="457"/>
      <c r="F220" s="457"/>
      <c r="G220" s="457"/>
      <c r="H220" s="457"/>
      <c r="I220" s="457"/>
      <c r="J220" s="457"/>
      <c r="K220" s="457"/>
      <c r="L220" s="9"/>
      <c r="M220" s="9"/>
      <c r="N220" s="9"/>
      <c r="O220" s="9"/>
      <c r="P220" s="9"/>
      <c r="Q220" s="9"/>
      <c r="R220" s="9"/>
      <c r="S220" s="458"/>
    </row>
    <row r="221" spans="1:19" s="5" customFormat="1" ht="18.75">
      <c r="A221" s="269"/>
      <c r="B221" s="270"/>
      <c r="C221" s="271"/>
      <c r="D221" s="272"/>
      <c r="E221" s="273"/>
      <c r="F221" s="460"/>
      <c r="G221" s="460"/>
      <c r="H221" s="460"/>
      <c r="I221" s="460"/>
      <c r="J221" s="460"/>
      <c r="K221" s="10"/>
      <c r="L221" s="460"/>
      <c r="M221" s="460"/>
      <c r="N221" s="460"/>
      <c r="O221" s="460"/>
      <c r="P221" s="460"/>
      <c r="Q221" s="460"/>
      <c r="R221" s="10"/>
      <c r="S221" s="459"/>
    </row>
    <row r="222" spans="1:19" s="5" customFormat="1" ht="12.75">
      <c r="A222" s="269"/>
      <c r="B222" s="11"/>
      <c r="C222" s="272"/>
      <c r="D222" s="461"/>
      <c r="E222" s="462"/>
      <c r="F222" s="462"/>
      <c r="G222" s="462"/>
      <c r="H222" s="462"/>
      <c r="I222" s="462"/>
      <c r="J222" s="462"/>
      <c r="K222" s="11"/>
      <c r="L222" s="461"/>
      <c r="M222" s="459"/>
      <c r="N222" s="459"/>
      <c r="O222" s="459"/>
      <c r="P222" s="459"/>
      <c r="Q222" s="459"/>
      <c r="R222" s="11"/>
      <c r="S222" s="459"/>
    </row>
    <row r="223" spans="1:19" s="5" customFormat="1" ht="12.75">
      <c r="A223" s="269"/>
      <c r="B223" s="11"/>
      <c r="C223" s="272"/>
      <c r="D223" s="272"/>
      <c r="E223" s="273"/>
      <c r="F223" s="463"/>
      <c r="G223" s="463"/>
      <c r="H223" s="463"/>
      <c r="I223" s="463"/>
      <c r="J223" s="463"/>
      <c r="K223" s="12"/>
      <c r="L223" s="463"/>
      <c r="M223" s="463"/>
      <c r="N223" s="463"/>
      <c r="O223" s="463"/>
      <c r="P223" s="463"/>
      <c r="Q223" s="463"/>
      <c r="R223" s="12"/>
      <c r="S223" s="459"/>
    </row>
    <row r="224" spans="1:19" s="5" customFormat="1" ht="12.75">
      <c r="A224" s="269"/>
      <c r="B224" s="11"/>
      <c r="C224" s="272"/>
      <c r="D224" s="272"/>
      <c r="E224" s="273"/>
      <c r="F224" s="463"/>
      <c r="G224" s="463"/>
      <c r="H224" s="463"/>
      <c r="I224" s="463"/>
      <c r="J224" s="463"/>
      <c r="K224" s="12"/>
      <c r="L224" s="463"/>
      <c r="M224" s="463"/>
      <c r="N224" s="463"/>
      <c r="O224" s="463"/>
      <c r="P224" s="463"/>
      <c r="Q224" s="463"/>
      <c r="R224" s="12"/>
      <c r="S224" s="459"/>
    </row>
    <row r="225" spans="1:19" s="5" customFormat="1" ht="15">
      <c r="A225" s="275"/>
      <c r="B225" s="276"/>
      <c r="C225" s="277"/>
      <c r="D225" s="278"/>
      <c r="E225" s="278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5" customFormat="1" ht="12.75">
      <c r="A226" s="275"/>
      <c r="B226" s="279"/>
      <c r="C226" s="280"/>
      <c r="D226" s="281"/>
      <c r="E226" s="280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s="5" customFormat="1" ht="12.75">
      <c r="A227" s="275"/>
      <c r="B227" s="308"/>
      <c r="C227" s="257"/>
      <c r="D227" s="309"/>
      <c r="E227" s="309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s="5" customFormat="1" ht="12.75">
      <c r="A228" s="275"/>
      <c r="B228" s="308"/>
      <c r="C228" s="257"/>
      <c r="D228" s="309"/>
      <c r="E228" s="309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s="5" customFormat="1" ht="12.75">
      <c r="A229" s="275"/>
      <c r="B229" s="308"/>
      <c r="C229" s="168"/>
      <c r="D229" s="281"/>
      <c r="E229" s="309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s="5" customFormat="1" ht="12.75">
      <c r="A230" s="275"/>
      <c r="B230" s="187"/>
      <c r="C230" s="168"/>
      <c r="D230" s="281"/>
      <c r="E230" s="28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s="5" customFormat="1" ht="12.75">
      <c r="A231" s="275"/>
      <c r="B231" s="315"/>
      <c r="C231" s="168"/>
      <c r="D231" s="281"/>
      <c r="E231" s="28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75"/>
      <c r="B232" s="308"/>
      <c r="C232" s="168"/>
      <c r="D232" s="281"/>
      <c r="E232" s="309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457"/>
      <c r="B233" s="457"/>
      <c r="C233" s="457"/>
      <c r="D233" s="457"/>
      <c r="E233" s="457"/>
      <c r="F233" s="457"/>
      <c r="G233" s="457"/>
      <c r="H233" s="457"/>
      <c r="I233" s="457"/>
      <c r="J233" s="457"/>
      <c r="K233" s="457"/>
      <c r="L233" s="9"/>
      <c r="M233" s="9"/>
      <c r="N233" s="9"/>
      <c r="O233" s="9"/>
      <c r="P233" s="9"/>
      <c r="Q233" s="9"/>
      <c r="R233" s="9"/>
      <c r="S233" s="458"/>
    </row>
    <row r="234" spans="1:19" s="5" customFormat="1" ht="18.75">
      <c r="A234" s="269"/>
      <c r="B234" s="270"/>
      <c r="C234" s="271"/>
      <c r="D234" s="272"/>
      <c r="E234" s="273"/>
      <c r="F234" s="460"/>
      <c r="G234" s="460"/>
      <c r="H234" s="460"/>
      <c r="I234" s="460"/>
      <c r="J234" s="460"/>
      <c r="K234" s="10"/>
      <c r="L234" s="460"/>
      <c r="M234" s="460"/>
      <c r="N234" s="460"/>
      <c r="O234" s="460"/>
      <c r="P234" s="460"/>
      <c r="Q234" s="460"/>
      <c r="R234" s="10"/>
      <c r="S234" s="459"/>
    </row>
    <row r="235" spans="1:19" s="5" customFormat="1" ht="12.75">
      <c r="A235" s="269"/>
      <c r="B235" s="11"/>
      <c r="C235" s="272"/>
      <c r="D235" s="461"/>
      <c r="E235" s="462"/>
      <c r="F235" s="462"/>
      <c r="G235" s="462"/>
      <c r="H235" s="462"/>
      <c r="I235" s="462"/>
      <c r="J235" s="462"/>
      <c r="K235" s="11"/>
      <c r="L235" s="461"/>
      <c r="M235" s="459"/>
      <c r="N235" s="459"/>
      <c r="O235" s="459"/>
      <c r="P235" s="459"/>
      <c r="Q235" s="459"/>
      <c r="R235" s="11"/>
      <c r="S235" s="459"/>
    </row>
    <row r="236" spans="1:19" s="5" customFormat="1" ht="12.75">
      <c r="A236" s="269"/>
      <c r="B236" s="11"/>
      <c r="C236" s="272"/>
      <c r="D236" s="272"/>
      <c r="E236" s="273"/>
      <c r="F236" s="463"/>
      <c r="G236" s="463"/>
      <c r="H236" s="463"/>
      <c r="I236" s="463"/>
      <c r="J236" s="463"/>
      <c r="K236" s="12"/>
      <c r="L236" s="463"/>
      <c r="M236" s="463"/>
      <c r="N236" s="463"/>
      <c r="O236" s="463"/>
      <c r="P236" s="463"/>
      <c r="Q236" s="463"/>
      <c r="R236" s="12"/>
      <c r="S236" s="459"/>
    </row>
    <row r="237" spans="1:19" s="5" customFormat="1" ht="12.75">
      <c r="A237" s="269"/>
      <c r="B237" s="11"/>
      <c r="C237" s="272"/>
      <c r="D237" s="272"/>
      <c r="E237" s="273"/>
      <c r="F237" s="463"/>
      <c r="G237" s="463"/>
      <c r="H237" s="463"/>
      <c r="I237" s="463"/>
      <c r="J237" s="463"/>
      <c r="K237" s="12"/>
      <c r="L237" s="463"/>
      <c r="M237" s="463"/>
      <c r="N237" s="463"/>
      <c r="O237" s="463"/>
      <c r="P237" s="463"/>
      <c r="Q237" s="463"/>
      <c r="R237" s="12"/>
      <c r="S237" s="459"/>
    </row>
    <row r="238" spans="1:19" s="5" customFormat="1" ht="15">
      <c r="A238" s="275"/>
      <c r="B238" s="276"/>
      <c r="C238" s="277"/>
      <c r="D238" s="278"/>
      <c r="E238" s="278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s="5" customFormat="1" ht="12.75">
      <c r="A239" s="275"/>
      <c r="B239" s="279"/>
      <c r="C239" s="280"/>
      <c r="D239" s="281"/>
      <c r="E239" s="280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s="5" customFormat="1" ht="12.75">
      <c r="A240" s="275"/>
      <c r="B240" s="308"/>
      <c r="C240" s="257"/>
      <c r="D240" s="309"/>
      <c r="E240" s="309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s="5" customFormat="1" ht="12.75">
      <c r="A241" s="275"/>
      <c r="B241" s="308"/>
      <c r="C241" s="257"/>
      <c r="D241" s="309"/>
      <c r="E241" s="309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s="5" customFormat="1" ht="12.75">
      <c r="A242" s="275"/>
      <c r="B242" s="308"/>
      <c r="C242" s="168"/>
      <c r="D242" s="281"/>
      <c r="E242" s="309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s="5" customFormat="1" ht="12.75">
      <c r="A243" s="275"/>
      <c r="B243" s="187"/>
      <c r="C243" s="168"/>
      <c r="D243" s="281"/>
      <c r="E243" s="28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s="5" customFormat="1" ht="12.75">
      <c r="A244" s="275"/>
      <c r="B244" s="315"/>
      <c r="C244" s="168"/>
      <c r="D244" s="281"/>
      <c r="E244" s="28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75"/>
      <c r="B245" s="308"/>
      <c r="C245" s="168"/>
      <c r="D245" s="281"/>
      <c r="E245" s="309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5" s="5" customFormat="1" ht="18.75">
      <c r="A246" s="312"/>
      <c r="B246" s="313"/>
      <c r="C246" s="313"/>
      <c r="D246" s="313"/>
      <c r="E246" s="313"/>
    </row>
    <row r="247" spans="1:19" s="5" customFormat="1" ht="12.75">
      <c r="A247" s="457"/>
      <c r="B247" s="457"/>
      <c r="C247" s="457"/>
      <c r="D247" s="457"/>
      <c r="E247" s="457"/>
      <c r="F247" s="457"/>
      <c r="G247" s="457"/>
      <c r="H247" s="457"/>
      <c r="I247" s="457"/>
      <c r="J247" s="457"/>
      <c r="K247" s="457"/>
      <c r="L247" s="9"/>
      <c r="M247" s="9"/>
      <c r="N247" s="9"/>
      <c r="O247" s="9"/>
      <c r="P247" s="9"/>
      <c r="Q247" s="9"/>
      <c r="R247" s="9"/>
      <c r="S247" s="458"/>
    </row>
    <row r="248" spans="1:19" s="5" customFormat="1" ht="18.75">
      <c r="A248" s="269"/>
      <c r="B248" s="270"/>
      <c r="C248" s="271"/>
      <c r="D248" s="272"/>
      <c r="E248" s="273"/>
      <c r="F248" s="460"/>
      <c r="G248" s="460"/>
      <c r="H248" s="460"/>
      <c r="I248" s="460"/>
      <c r="J248" s="460"/>
      <c r="K248" s="10"/>
      <c r="L248" s="460"/>
      <c r="M248" s="460"/>
      <c r="N248" s="460"/>
      <c r="O248" s="460"/>
      <c r="P248" s="460"/>
      <c r="Q248" s="460"/>
      <c r="R248" s="10"/>
      <c r="S248" s="459"/>
    </row>
    <row r="249" spans="1:19" s="5" customFormat="1" ht="12.75">
      <c r="A249" s="269"/>
      <c r="B249" s="11"/>
      <c r="C249" s="272"/>
      <c r="D249" s="461"/>
      <c r="E249" s="462"/>
      <c r="F249" s="462"/>
      <c r="G249" s="462"/>
      <c r="H249" s="462"/>
      <c r="I249" s="462"/>
      <c r="J249" s="462"/>
      <c r="K249" s="11"/>
      <c r="L249" s="461"/>
      <c r="M249" s="459"/>
      <c r="N249" s="459"/>
      <c r="O249" s="459"/>
      <c r="P249" s="459"/>
      <c r="Q249" s="459"/>
      <c r="R249" s="11"/>
      <c r="S249" s="459"/>
    </row>
    <row r="250" spans="1:19" s="5" customFormat="1" ht="12.75">
      <c r="A250" s="269"/>
      <c r="B250" s="11"/>
      <c r="C250" s="272"/>
      <c r="D250" s="272"/>
      <c r="E250" s="273"/>
      <c r="F250" s="463"/>
      <c r="G250" s="463"/>
      <c r="H250" s="463"/>
      <c r="I250" s="463"/>
      <c r="J250" s="463"/>
      <c r="K250" s="12"/>
      <c r="L250" s="463"/>
      <c r="M250" s="463"/>
      <c r="N250" s="463"/>
      <c r="O250" s="463"/>
      <c r="P250" s="463"/>
      <c r="Q250" s="463"/>
      <c r="R250" s="12"/>
      <c r="S250" s="459"/>
    </row>
    <row r="251" spans="1:19" s="5" customFormat="1" ht="12.75">
      <c r="A251" s="269"/>
      <c r="B251" s="11"/>
      <c r="C251" s="272"/>
      <c r="D251" s="272"/>
      <c r="E251" s="273"/>
      <c r="F251" s="463"/>
      <c r="G251" s="463"/>
      <c r="H251" s="463"/>
      <c r="I251" s="463"/>
      <c r="J251" s="463"/>
      <c r="K251" s="12"/>
      <c r="L251" s="463"/>
      <c r="M251" s="463"/>
      <c r="N251" s="463"/>
      <c r="O251" s="463"/>
      <c r="P251" s="463"/>
      <c r="Q251" s="463"/>
      <c r="R251" s="12"/>
      <c r="S251" s="459"/>
    </row>
    <row r="252" spans="1:19" s="5" customFormat="1" ht="15">
      <c r="A252" s="275"/>
      <c r="B252" s="276"/>
      <c r="C252" s="277"/>
      <c r="D252" s="278"/>
      <c r="E252" s="278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s="5" customFormat="1" ht="12.75">
      <c r="A253" s="275"/>
      <c r="B253" s="279"/>
      <c r="C253" s="280"/>
      <c r="D253" s="281"/>
      <c r="E253" s="280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s="5" customFormat="1" ht="12.75">
      <c r="A254" s="316"/>
      <c r="B254" s="314"/>
      <c r="C254" s="168"/>
      <c r="D254" s="309"/>
      <c r="E254" s="309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s="5" customFormat="1" ht="12.75">
      <c r="A255" s="316"/>
      <c r="B255" s="314"/>
      <c r="C255" s="168"/>
      <c r="D255" s="309"/>
      <c r="E255" s="309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s="5" customFormat="1" ht="12.75">
      <c r="A256" s="316"/>
      <c r="B256" s="314"/>
      <c r="C256" s="168"/>
      <c r="D256" s="309"/>
      <c r="E256" s="309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s="5" customFormat="1" ht="12.75">
      <c r="A257" s="275"/>
      <c r="B257" s="187"/>
      <c r="C257" s="168"/>
      <c r="D257" s="281"/>
      <c r="E257" s="28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s="5" customFormat="1" ht="12.75">
      <c r="A258" s="275"/>
      <c r="B258" s="308"/>
      <c r="C258" s="168"/>
      <c r="D258" s="281"/>
      <c r="E258" s="309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275"/>
      <c r="B259" s="308"/>
      <c r="C259" s="168"/>
      <c r="D259" s="281"/>
      <c r="E259" s="309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2" s="5" customFormat="1" ht="12.75">
      <c r="A260" s="275"/>
      <c r="B260" s="274"/>
    </row>
    <row r="261" spans="1:2" s="5" customFormat="1" ht="12.75">
      <c r="A261" s="275"/>
      <c r="B261" s="274"/>
    </row>
    <row r="262" spans="1:19" s="5" customFormat="1" ht="12.75">
      <c r="A262" s="457"/>
      <c r="B262" s="457"/>
      <c r="C262" s="457"/>
      <c r="D262" s="457"/>
      <c r="E262" s="457"/>
      <c r="F262" s="457"/>
      <c r="G262" s="457"/>
      <c r="H262" s="457"/>
      <c r="I262" s="457"/>
      <c r="J262" s="457"/>
      <c r="K262" s="457"/>
      <c r="L262" s="9"/>
      <c r="M262" s="9"/>
      <c r="N262" s="9"/>
      <c r="O262" s="9"/>
      <c r="P262" s="9"/>
      <c r="Q262" s="9"/>
      <c r="R262" s="9"/>
      <c r="S262" s="458"/>
    </row>
    <row r="263" spans="1:19" s="5" customFormat="1" ht="18.75">
      <c r="A263" s="269"/>
      <c r="B263" s="270"/>
      <c r="C263" s="271"/>
      <c r="D263" s="272"/>
      <c r="E263" s="273"/>
      <c r="F263" s="460"/>
      <c r="G263" s="460"/>
      <c r="H263" s="460"/>
      <c r="I263" s="460"/>
      <c r="J263" s="460"/>
      <c r="K263" s="10"/>
      <c r="L263" s="460"/>
      <c r="M263" s="460"/>
      <c r="N263" s="460"/>
      <c r="O263" s="460"/>
      <c r="P263" s="460"/>
      <c r="Q263" s="460"/>
      <c r="R263" s="10"/>
      <c r="S263" s="459"/>
    </row>
    <row r="264" spans="1:19" s="5" customFormat="1" ht="12.75">
      <c r="A264" s="269"/>
      <c r="B264" s="11"/>
      <c r="C264" s="272"/>
      <c r="D264" s="461"/>
      <c r="E264" s="462"/>
      <c r="F264" s="462"/>
      <c r="G264" s="462"/>
      <c r="H264" s="462"/>
      <c r="I264" s="462"/>
      <c r="J264" s="462"/>
      <c r="K264" s="11"/>
      <c r="L264" s="461"/>
      <c r="M264" s="459"/>
      <c r="N264" s="459"/>
      <c r="O264" s="459"/>
      <c r="P264" s="459"/>
      <c r="Q264" s="459"/>
      <c r="R264" s="11"/>
      <c r="S264" s="459"/>
    </row>
    <row r="265" spans="1:19" s="5" customFormat="1" ht="12.75">
      <c r="A265" s="269"/>
      <c r="B265" s="11"/>
      <c r="C265" s="272"/>
      <c r="D265" s="272"/>
      <c r="E265" s="273"/>
      <c r="F265" s="463"/>
      <c r="G265" s="463"/>
      <c r="H265" s="463"/>
      <c r="I265" s="463"/>
      <c r="J265" s="463"/>
      <c r="K265" s="12"/>
      <c r="L265" s="463"/>
      <c r="M265" s="463"/>
      <c r="N265" s="463"/>
      <c r="O265" s="463"/>
      <c r="P265" s="463"/>
      <c r="Q265" s="463"/>
      <c r="R265" s="12"/>
      <c r="S265" s="459"/>
    </row>
    <row r="266" spans="1:19" s="5" customFormat="1" ht="12.75">
      <c r="A266" s="269"/>
      <c r="B266" s="11"/>
      <c r="C266" s="272"/>
      <c r="D266" s="272"/>
      <c r="E266" s="273"/>
      <c r="F266" s="463"/>
      <c r="G266" s="463"/>
      <c r="H266" s="463"/>
      <c r="I266" s="463"/>
      <c r="J266" s="463"/>
      <c r="K266" s="12"/>
      <c r="L266" s="463"/>
      <c r="M266" s="463"/>
      <c r="N266" s="463"/>
      <c r="O266" s="463"/>
      <c r="P266" s="463"/>
      <c r="Q266" s="463"/>
      <c r="R266" s="12"/>
      <c r="S266" s="459"/>
    </row>
    <row r="267" spans="1:19" s="5" customFormat="1" ht="15">
      <c r="A267" s="275"/>
      <c r="B267" s="276"/>
      <c r="C267" s="277"/>
      <c r="D267" s="278"/>
      <c r="E267" s="278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s="5" customFormat="1" ht="12.75">
      <c r="A268" s="275"/>
      <c r="B268" s="279"/>
      <c r="C268" s="280"/>
      <c r="D268" s="281"/>
      <c r="E268" s="280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s="5" customFormat="1" ht="12.75">
      <c r="A269" s="316"/>
      <c r="B269" s="314"/>
      <c r="C269" s="168"/>
      <c r="D269" s="309"/>
      <c r="E269" s="309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s="5" customFormat="1" ht="12.75">
      <c r="A270" s="316"/>
      <c r="B270" s="314"/>
      <c r="C270" s="168"/>
      <c r="D270" s="309"/>
      <c r="E270" s="309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s="5" customFormat="1" ht="12.75">
      <c r="A271" s="316"/>
      <c r="B271" s="314"/>
      <c r="C271" s="168"/>
      <c r="D271" s="309"/>
      <c r="E271" s="309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2" s="5" customFormat="1" ht="12.75">
      <c r="A272" s="275"/>
      <c r="B272" s="274"/>
    </row>
    <row r="273" spans="1:5" s="5" customFormat="1" ht="18.75">
      <c r="A273" s="312"/>
      <c r="B273" s="313"/>
      <c r="C273" s="313"/>
      <c r="D273" s="313"/>
      <c r="E273" s="313"/>
    </row>
    <row r="274" spans="1:19" s="5" customFormat="1" ht="12.75">
      <c r="A274" s="457"/>
      <c r="B274" s="457"/>
      <c r="C274" s="457"/>
      <c r="D274" s="457"/>
      <c r="E274" s="457"/>
      <c r="F274" s="457"/>
      <c r="G274" s="457"/>
      <c r="H274" s="457"/>
      <c r="I274" s="457"/>
      <c r="J274" s="457"/>
      <c r="K274" s="457"/>
      <c r="L274" s="9"/>
      <c r="M274" s="9"/>
      <c r="N274" s="9"/>
      <c r="O274" s="9"/>
      <c r="P274" s="9"/>
      <c r="Q274" s="9"/>
      <c r="R274" s="9"/>
      <c r="S274" s="458"/>
    </row>
    <row r="275" spans="1:19" s="5" customFormat="1" ht="18.75">
      <c r="A275" s="269"/>
      <c r="B275" s="270"/>
      <c r="C275" s="271"/>
      <c r="D275" s="272"/>
      <c r="E275" s="273"/>
      <c r="F275" s="460"/>
      <c r="G275" s="460"/>
      <c r="H275" s="460"/>
      <c r="I275" s="460"/>
      <c r="J275" s="460"/>
      <c r="K275" s="10"/>
      <c r="L275" s="460"/>
      <c r="M275" s="460"/>
      <c r="N275" s="460"/>
      <c r="O275" s="460"/>
      <c r="P275" s="460"/>
      <c r="Q275" s="460"/>
      <c r="R275" s="10"/>
      <c r="S275" s="459"/>
    </row>
    <row r="276" spans="1:19" s="5" customFormat="1" ht="12.75">
      <c r="A276" s="269"/>
      <c r="B276" s="11"/>
      <c r="C276" s="272"/>
      <c r="D276" s="461"/>
      <c r="E276" s="462"/>
      <c r="F276" s="462"/>
      <c r="G276" s="462"/>
      <c r="H276" s="462"/>
      <c r="I276" s="462"/>
      <c r="J276" s="462"/>
      <c r="K276" s="11"/>
      <c r="L276" s="461"/>
      <c r="M276" s="459"/>
      <c r="N276" s="459"/>
      <c r="O276" s="459"/>
      <c r="P276" s="459"/>
      <c r="Q276" s="459"/>
      <c r="R276" s="11"/>
      <c r="S276" s="459"/>
    </row>
    <row r="277" spans="1:19" s="5" customFormat="1" ht="12.75">
      <c r="A277" s="269"/>
      <c r="B277" s="11"/>
      <c r="C277" s="272"/>
      <c r="D277" s="272"/>
      <c r="E277" s="273"/>
      <c r="F277" s="463"/>
      <c r="G277" s="463"/>
      <c r="H277" s="463"/>
      <c r="I277" s="463"/>
      <c r="J277" s="463"/>
      <c r="K277" s="12"/>
      <c r="L277" s="463"/>
      <c r="M277" s="463"/>
      <c r="N277" s="463"/>
      <c r="O277" s="463"/>
      <c r="P277" s="463"/>
      <c r="Q277" s="463"/>
      <c r="R277" s="12"/>
      <c r="S277" s="459"/>
    </row>
    <row r="278" spans="1:19" s="5" customFormat="1" ht="12.75">
      <c r="A278" s="269"/>
      <c r="B278" s="11"/>
      <c r="C278" s="272"/>
      <c r="D278" s="272"/>
      <c r="E278" s="273"/>
      <c r="F278" s="463"/>
      <c r="G278" s="463"/>
      <c r="H278" s="463"/>
      <c r="I278" s="463"/>
      <c r="J278" s="463"/>
      <c r="K278" s="12"/>
      <c r="L278" s="463"/>
      <c r="M278" s="463"/>
      <c r="N278" s="463"/>
      <c r="O278" s="463"/>
      <c r="P278" s="463"/>
      <c r="Q278" s="463"/>
      <c r="R278" s="12"/>
      <c r="S278" s="459"/>
    </row>
    <row r="279" spans="1:19" s="5" customFormat="1" ht="15">
      <c r="A279" s="275"/>
      <c r="B279" s="276"/>
      <c r="C279" s="277"/>
      <c r="D279" s="278"/>
      <c r="E279" s="278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s="5" customFormat="1" ht="12.75">
      <c r="A280" s="275"/>
      <c r="B280" s="279"/>
      <c r="C280" s="280"/>
      <c r="D280" s="281"/>
      <c r="E280" s="28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s="5" customFormat="1" ht="12.75">
      <c r="A281" s="316"/>
      <c r="B281" s="314"/>
      <c r="C281" s="168"/>
      <c r="D281" s="309"/>
      <c r="E281" s="309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s="5" customFormat="1" ht="12.75">
      <c r="A282" s="316"/>
      <c r="B282" s="314"/>
      <c r="C282" s="168"/>
      <c r="D282" s="309"/>
      <c r="E282" s="309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s="5" customFormat="1" ht="12.75">
      <c r="A283" s="316"/>
      <c r="B283" s="314"/>
      <c r="C283" s="168"/>
      <c r="D283" s="309"/>
      <c r="E283" s="309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s="5" customFormat="1" ht="12.75">
      <c r="A284" s="275"/>
      <c r="B284" s="187"/>
      <c r="C284" s="168"/>
      <c r="D284" s="281"/>
      <c r="E284" s="28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s="5" customFormat="1" ht="12.75">
      <c r="A285" s="275"/>
      <c r="B285" s="308"/>
      <c r="C285" s="168"/>
      <c r="D285" s="281"/>
      <c r="E285" s="309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275"/>
      <c r="B286" s="308"/>
      <c r="C286" s="168"/>
      <c r="D286" s="281"/>
      <c r="E286" s="309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2" s="5" customFormat="1" ht="12.75">
      <c r="A287" s="275"/>
      <c r="B287" s="274"/>
    </row>
    <row r="288" spans="1:2" s="5" customFormat="1" ht="12.75">
      <c r="A288" s="275"/>
      <c r="B288" s="274"/>
    </row>
    <row r="289" spans="1:19" s="5" customFormat="1" ht="12.75">
      <c r="A289" s="457"/>
      <c r="B289" s="457"/>
      <c r="C289" s="457"/>
      <c r="D289" s="457"/>
      <c r="E289" s="457"/>
      <c r="F289" s="457"/>
      <c r="G289" s="457"/>
      <c r="H289" s="457"/>
      <c r="I289" s="457"/>
      <c r="J289" s="457"/>
      <c r="K289" s="457"/>
      <c r="L289" s="9"/>
      <c r="M289" s="9"/>
      <c r="N289" s="9"/>
      <c r="O289" s="9"/>
      <c r="P289" s="9"/>
      <c r="Q289" s="9"/>
      <c r="R289" s="9"/>
      <c r="S289" s="458"/>
    </row>
    <row r="290" spans="1:19" s="5" customFormat="1" ht="18.75">
      <c r="A290" s="269"/>
      <c r="B290" s="270"/>
      <c r="C290" s="271"/>
      <c r="D290" s="272"/>
      <c r="E290" s="273"/>
      <c r="F290" s="460"/>
      <c r="G290" s="460"/>
      <c r="H290" s="460"/>
      <c r="I290" s="460"/>
      <c r="J290" s="460"/>
      <c r="K290" s="10"/>
      <c r="L290" s="460"/>
      <c r="M290" s="460"/>
      <c r="N290" s="460"/>
      <c r="O290" s="460"/>
      <c r="P290" s="460"/>
      <c r="Q290" s="460"/>
      <c r="R290" s="10"/>
      <c r="S290" s="459"/>
    </row>
    <row r="291" spans="1:19" s="5" customFormat="1" ht="12.75">
      <c r="A291" s="269"/>
      <c r="B291" s="11"/>
      <c r="C291" s="272"/>
      <c r="D291" s="461"/>
      <c r="E291" s="462"/>
      <c r="F291" s="462"/>
      <c r="G291" s="462"/>
      <c r="H291" s="462"/>
      <c r="I291" s="462"/>
      <c r="J291" s="462"/>
      <c r="K291" s="11"/>
      <c r="L291" s="461"/>
      <c r="M291" s="459"/>
      <c r="N291" s="459"/>
      <c r="O291" s="459"/>
      <c r="P291" s="459"/>
      <c r="Q291" s="459"/>
      <c r="R291" s="11"/>
      <c r="S291" s="459"/>
    </row>
    <row r="292" spans="1:19" s="5" customFormat="1" ht="12.75">
      <c r="A292" s="269"/>
      <c r="B292" s="11"/>
      <c r="C292" s="272"/>
      <c r="D292" s="272"/>
      <c r="E292" s="273"/>
      <c r="F292" s="463"/>
      <c r="G292" s="463"/>
      <c r="H292" s="463"/>
      <c r="I292" s="463"/>
      <c r="J292" s="463"/>
      <c r="K292" s="12"/>
      <c r="L292" s="463"/>
      <c r="M292" s="463"/>
      <c r="N292" s="463"/>
      <c r="O292" s="463"/>
      <c r="P292" s="463"/>
      <c r="Q292" s="463"/>
      <c r="R292" s="12"/>
      <c r="S292" s="459"/>
    </row>
    <row r="293" spans="1:19" s="5" customFormat="1" ht="12.75">
      <c r="A293" s="269"/>
      <c r="B293" s="11"/>
      <c r="C293" s="272"/>
      <c r="D293" s="272"/>
      <c r="E293" s="273"/>
      <c r="F293" s="463"/>
      <c r="G293" s="463"/>
      <c r="H293" s="463"/>
      <c r="I293" s="463"/>
      <c r="J293" s="463"/>
      <c r="K293" s="12"/>
      <c r="L293" s="463"/>
      <c r="M293" s="463"/>
      <c r="N293" s="463"/>
      <c r="O293" s="463"/>
      <c r="P293" s="463"/>
      <c r="Q293" s="463"/>
      <c r="R293" s="12"/>
      <c r="S293" s="459"/>
    </row>
    <row r="294" spans="1:19" s="5" customFormat="1" ht="15">
      <c r="A294" s="275"/>
      <c r="B294" s="276"/>
      <c r="C294" s="277"/>
      <c r="D294" s="278"/>
      <c r="E294" s="278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s="5" customFormat="1" ht="12.75">
      <c r="A295" s="275"/>
      <c r="B295" s="279"/>
      <c r="C295" s="280"/>
      <c r="D295" s="281"/>
      <c r="E295" s="280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s="5" customFormat="1" ht="12.75">
      <c r="A296" s="316"/>
      <c r="B296" s="314"/>
      <c r="C296" s="168"/>
      <c r="D296" s="309"/>
      <c r="E296" s="309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s="5" customFormat="1" ht="12.75">
      <c r="A297" s="316"/>
      <c r="B297" s="314"/>
      <c r="C297" s="168"/>
      <c r="D297" s="309"/>
      <c r="E297" s="309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s="5" customFormat="1" ht="12.75">
      <c r="A298" s="316"/>
      <c r="B298" s="314"/>
      <c r="C298" s="168"/>
      <c r="D298" s="309"/>
      <c r="E298" s="309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s="5" customFormat="1" ht="12.75">
      <c r="A299" s="275"/>
      <c r="B299" s="308"/>
      <c r="C299" s="257"/>
      <c r="D299" s="309"/>
      <c r="E299" s="309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2" s="5" customFormat="1" ht="12.75">
      <c r="A300" s="275"/>
      <c r="B300" s="274"/>
    </row>
    <row r="301" spans="1:5" s="5" customFormat="1" ht="18.75">
      <c r="A301" s="312"/>
      <c r="B301" s="313"/>
      <c r="C301" s="313"/>
      <c r="D301" s="313"/>
      <c r="E301" s="313"/>
    </row>
    <row r="302" spans="1:19" s="5" customFormat="1" ht="12.75">
      <c r="A302" s="457"/>
      <c r="B302" s="457"/>
      <c r="C302" s="457"/>
      <c r="D302" s="457"/>
      <c r="E302" s="457"/>
      <c r="F302" s="457"/>
      <c r="G302" s="457"/>
      <c r="H302" s="457"/>
      <c r="I302" s="457"/>
      <c r="J302" s="457"/>
      <c r="K302" s="457"/>
      <c r="L302" s="9"/>
      <c r="M302" s="9"/>
      <c r="N302" s="9"/>
      <c r="O302" s="9"/>
      <c r="P302" s="9"/>
      <c r="Q302" s="9"/>
      <c r="R302" s="9"/>
      <c r="S302" s="458"/>
    </row>
    <row r="303" spans="1:19" s="5" customFormat="1" ht="18.75">
      <c r="A303" s="269"/>
      <c r="B303" s="270"/>
      <c r="C303" s="271"/>
      <c r="D303" s="272"/>
      <c r="E303" s="273"/>
      <c r="F303" s="460"/>
      <c r="G303" s="460"/>
      <c r="H303" s="460"/>
      <c r="I303" s="460"/>
      <c r="J303" s="460"/>
      <c r="K303" s="10"/>
      <c r="L303" s="460"/>
      <c r="M303" s="460"/>
      <c r="N303" s="460"/>
      <c r="O303" s="460"/>
      <c r="P303" s="460"/>
      <c r="Q303" s="460"/>
      <c r="R303" s="10"/>
      <c r="S303" s="459"/>
    </row>
    <row r="304" spans="1:19" s="5" customFormat="1" ht="12.75">
      <c r="A304" s="269"/>
      <c r="B304" s="11"/>
      <c r="C304" s="272"/>
      <c r="D304" s="461"/>
      <c r="E304" s="462"/>
      <c r="F304" s="462"/>
      <c r="G304" s="462"/>
      <c r="H304" s="462"/>
      <c r="I304" s="462"/>
      <c r="J304" s="462"/>
      <c r="K304" s="11"/>
      <c r="L304" s="461"/>
      <c r="M304" s="459"/>
      <c r="N304" s="459"/>
      <c r="O304" s="459"/>
      <c r="P304" s="459"/>
      <c r="Q304" s="459"/>
      <c r="R304" s="11"/>
      <c r="S304" s="459"/>
    </row>
    <row r="305" spans="1:19" s="5" customFormat="1" ht="12.75">
      <c r="A305" s="269"/>
      <c r="B305" s="11"/>
      <c r="C305" s="272"/>
      <c r="D305" s="272"/>
      <c r="E305" s="273"/>
      <c r="F305" s="463"/>
      <c r="G305" s="463"/>
      <c r="H305" s="463"/>
      <c r="I305" s="463"/>
      <c r="J305" s="463"/>
      <c r="K305" s="12"/>
      <c r="L305" s="463"/>
      <c r="M305" s="463"/>
      <c r="N305" s="463"/>
      <c r="O305" s="463"/>
      <c r="P305" s="463"/>
      <c r="Q305" s="463"/>
      <c r="R305" s="12"/>
      <c r="S305" s="459"/>
    </row>
    <row r="306" spans="1:19" s="5" customFormat="1" ht="12.75">
      <c r="A306" s="269"/>
      <c r="B306" s="11"/>
      <c r="C306" s="272"/>
      <c r="D306" s="272"/>
      <c r="E306" s="273"/>
      <c r="F306" s="463"/>
      <c r="G306" s="463"/>
      <c r="H306" s="463"/>
      <c r="I306" s="463"/>
      <c r="J306" s="463"/>
      <c r="K306" s="12"/>
      <c r="L306" s="463"/>
      <c r="M306" s="463"/>
      <c r="N306" s="463"/>
      <c r="O306" s="463"/>
      <c r="P306" s="463"/>
      <c r="Q306" s="463"/>
      <c r="R306" s="12"/>
      <c r="S306" s="459"/>
    </row>
    <row r="307" spans="1:19" s="5" customFormat="1" ht="15">
      <c r="A307" s="275"/>
      <c r="B307" s="276"/>
      <c r="C307" s="277"/>
      <c r="D307" s="278"/>
      <c r="E307" s="278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s="5" customFormat="1" ht="12.75">
      <c r="A308" s="275"/>
      <c r="B308" s="279"/>
      <c r="C308" s="280"/>
      <c r="D308" s="281"/>
      <c r="E308" s="280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s="5" customFormat="1" ht="12.75">
      <c r="A309" s="316"/>
      <c r="B309" s="314"/>
      <c r="C309" s="168"/>
      <c r="D309" s="309"/>
      <c r="E309" s="309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s="5" customFormat="1" ht="12.75">
      <c r="A310" s="316"/>
      <c r="B310" s="314"/>
      <c r="C310" s="168"/>
      <c r="D310" s="309"/>
      <c r="E310" s="309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s="5" customFormat="1" ht="12.75">
      <c r="A311" s="316"/>
      <c r="B311" s="314"/>
      <c r="C311" s="168"/>
      <c r="D311" s="309"/>
      <c r="E311" s="309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s="5" customFormat="1" ht="12.75">
      <c r="A312" s="275"/>
      <c r="B312" s="187"/>
      <c r="C312" s="168"/>
      <c r="D312" s="281"/>
      <c r="E312" s="28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s="5" customFormat="1" ht="12.75">
      <c r="A313" s="275"/>
      <c r="B313" s="308"/>
      <c r="C313" s="168"/>
      <c r="D313" s="281"/>
      <c r="E313" s="309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2" s="5" customFormat="1" ht="12.75">
      <c r="A314" s="275"/>
      <c r="B314" s="274"/>
    </row>
    <row r="315" spans="1:2" s="5" customFormat="1" ht="12.75">
      <c r="A315" s="275"/>
      <c r="B315" s="274"/>
    </row>
    <row r="316" spans="1:2" s="5" customFormat="1" ht="12.75">
      <c r="A316" s="275"/>
      <c r="B316" s="274"/>
    </row>
    <row r="317" spans="1:2" s="5" customFormat="1" ht="12.75">
      <c r="A317" s="275"/>
      <c r="B317" s="274"/>
    </row>
    <row r="318" spans="1:2" s="5" customFormat="1" ht="12.75">
      <c r="A318" s="275"/>
      <c r="B318" s="274"/>
    </row>
    <row r="319" spans="1:2" s="5" customFormat="1" ht="12.75">
      <c r="A319" s="275"/>
      <c r="B319" s="274"/>
    </row>
    <row r="320" spans="1:2" s="5" customFormat="1" ht="12.75">
      <c r="A320" s="275"/>
      <c r="B320" s="274"/>
    </row>
    <row r="321" spans="1:2" s="5" customFormat="1" ht="12.75">
      <c r="A321" s="275"/>
      <c r="B321" s="274"/>
    </row>
    <row r="322" spans="1:2" s="5" customFormat="1" ht="12.75">
      <c r="A322" s="275"/>
      <c r="B322" s="274"/>
    </row>
    <row r="323" spans="1:2" s="5" customFormat="1" ht="12.75">
      <c r="A323" s="275"/>
      <c r="B323" s="274"/>
    </row>
    <row r="324" spans="1:2" s="5" customFormat="1" ht="12.75">
      <c r="A324" s="275"/>
      <c r="B324" s="274"/>
    </row>
    <row r="325" spans="1:2" s="5" customFormat="1" ht="12.75">
      <c r="A325" s="275"/>
      <c r="B325" s="274"/>
    </row>
    <row r="326" spans="1:2" s="5" customFormat="1" ht="12.75">
      <c r="A326" s="275"/>
      <c r="B326" s="274"/>
    </row>
    <row r="327" spans="1:2" s="5" customFormat="1" ht="12.75">
      <c r="A327" s="275"/>
      <c r="B327" s="274"/>
    </row>
    <row r="328" spans="1:2" s="5" customFormat="1" ht="12.75">
      <c r="A328" s="275"/>
      <c r="B328" s="274"/>
    </row>
    <row r="329" spans="1:2" s="5" customFormat="1" ht="12.75">
      <c r="A329" s="275"/>
      <c r="B329" s="274"/>
    </row>
    <row r="330" spans="1:2" s="5" customFormat="1" ht="12.75">
      <c r="A330" s="275"/>
      <c r="B330" s="274"/>
    </row>
    <row r="331" spans="1:2" s="5" customFormat="1" ht="12.75">
      <c r="A331" s="275"/>
      <c r="B331" s="274"/>
    </row>
    <row r="332" spans="1:2" s="5" customFormat="1" ht="12.75">
      <c r="A332" s="275"/>
      <c r="B332" s="274"/>
    </row>
    <row r="333" spans="1:2" s="5" customFormat="1" ht="12.75">
      <c r="A333" s="275"/>
      <c r="B333" s="274"/>
    </row>
    <row r="334" spans="1:2" s="5" customFormat="1" ht="12.75">
      <c r="A334" s="275"/>
      <c r="B334" s="274"/>
    </row>
    <row r="335" spans="1:2" s="5" customFormat="1" ht="12.75">
      <c r="A335" s="275"/>
      <c r="B335" s="274"/>
    </row>
    <row r="336" spans="1:2" s="5" customFormat="1" ht="12.75">
      <c r="A336" s="275"/>
      <c r="B336" s="274"/>
    </row>
    <row r="337" spans="1:2" s="5" customFormat="1" ht="12.75">
      <c r="A337" s="275"/>
      <c r="B337" s="274"/>
    </row>
    <row r="338" spans="1:2" s="5" customFormat="1" ht="12.75">
      <c r="A338" s="275"/>
      <c r="B338" s="274"/>
    </row>
    <row r="339" spans="1:2" s="5" customFormat="1" ht="12.75">
      <c r="A339" s="275"/>
      <c r="B339" s="274"/>
    </row>
    <row r="340" spans="1:2" s="5" customFormat="1" ht="12.75">
      <c r="A340" s="275"/>
      <c r="B340" s="274"/>
    </row>
    <row r="341" spans="1:2" s="5" customFormat="1" ht="12.75">
      <c r="A341" s="275"/>
      <c r="B341" s="274"/>
    </row>
    <row r="342" spans="1:2" s="5" customFormat="1" ht="12.75">
      <c r="A342" s="275"/>
      <c r="B342" s="274"/>
    </row>
    <row r="343" spans="1:2" s="5" customFormat="1" ht="12.75">
      <c r="A343" s="275"/>
      <c r="B343" s="274"/>
    </row>
    <row r="344" spans="1:2" s="5" customFormat="1" ht="12.75">
      <c r="A344" s="275"/>
      <c r="B344" s="274"/>
    </row>
    <row r="345" spans="1:2" s="5" customFormat="1" ht="12.75">
      <c r="A345" s="275"/>
      <c r="B345" s="274"/>
    </row>
    <row r="346" spans="1:2" s="5" customFormat="1" ht="12.75">
      <c r="A346" s="275"/>
      <c r="B346" s="274"/>
    </row>
    <row r="347" spans="1:2" s="5" customFormat="1" ht="12.75">
      <c r="A347" s="275"/>
      <c r="B347" s="274"/>
    </row>
    <row r="348" spans="1:2" s="5" customFormat="1" ht="12.75">
      <c r="A348" s="275"/>
      <c r="B348" s="274"/>
    </row>
    <row r="349" spans="1:2" s="5" customFormat="1" ht="12.75">
      <c r="A349" s="275"/>
      <c r="B349" s="274"/>
    </row>
    <row r="350" spans="1:2" s="5" customFormat="1" ht="12.75">
      <c r="A350" s="275"/>
      <c r="B350" s="274"/>
    </row>
    <row r="351" spans="1:2" s="5" customFormat="1" ht="12.75">
      <c r="A351" s="275"/>
      <c r="B351" s="274"/>
    </row>
    <row r="352" spans="1:2" s="5" customFormat="1" ht="12.75">
      <c r="A352" s="275"/>
      <c r="B352" s="274"/>
    </row>
    <row r="353" spans="1:2" s="5" customFormat="1" ht="12.75">
      <c r="A353" s="275"/>
      <c r="B353" s="274"/>
    </row>
    <row r="354" spans="1:2" s="5" customFormat="1" ht="12.75">
      <c r="A354" s="275"/>
      <c r="B354" s="274"/>
    </row>
    <row r="355" spans="1:2" s="5" customFormat="1" ht="12.75">
      <c r="A355" s="275"/>
      <c r="B355" s="274"/>
    </row>
    <row r="356" spans="1:2" s="5" customFormat="1" ht="12.75">
      <c r="A356" s="275"/>
      <c r="B356" s="274"/>
    </row>
    <row r="357" spans="1:2" s="5" customFormat="1" ht="12.75">
      <c r="A357" s="275"/>
      <c r="B357" s="274"/>
    </row>
    <row r="358" spans="1:2" s="5" customFormat="1" ht="12.75">
      <c r="A358" s="275"/>
      <c r="B358" s="274"/>
    </row>
    <row r="359" spans="1:2" s="5" customFormat="1" ht="12.75">
      <c r="A359" s="275"/>
      <c r="B359" s="274"/>
    </row>
    <row r="360" spans="1:2" s="5" customFormat="1" ht="12.75">
      <c r="A360" s="275"/>
      <c r="B360" s="274"/>
    </row>
    <row r="361" spans="1:2" s="5" customFormat="1" ht="12.75">
      <c r="A361" s="275"/>
      <c r="B361" s="274"/>
    </row>
    <row r="362" spans="1:2" s="5" customFormat="1" ht="12.75">
      <c r="A362" s="275"/>
      <c r="B362" s="274"/>
    </row>
    <row r="363" spans="1:2" s="5" customFormat="1" ht="12.75">
      <c r="A363" s="275"/>
      <c r="B363" s="274"/>
    </row>
    <row r="364" spans="1:2" s="5" customFormat="1" ht="12.75">
      <c r="A364" s="275"/>
      <c r="B364" s="274"/>
    </row>
    <row r="365" spans="1:2" s="5" customFormat="1" ht="12.75">
      <c r="A365" s="275"/>
      <c r="B365" s="274"/>
    </row>
    <row r="366" spans="1:2" s="5" customFormat="1" ht="12.75">
      <c r="A366" s="275"/>
      <c r="B366" s="274"/>
    </row>
    <row r="367" spans="1:2" s="5" customFormat="1" ht="12.75">
      <c r="A367" s="275"/>
      <c r="B367" s="274"/>
    </row>
    <row r="368" spans="1:2" s="5" customFormat="1" ht="12.75">
      <c r="A368" s="275"/>
      <c r="B368" s="274"/>
    </row>
    <row r="369" spans="1:2" s="5" customFormat="1" ht="12.75">
      <c r="A369" s="275"/>
      <c r="B369" s="274"/>
    </row>
    <row r="370" spans="1:2" s="5" customFormat="1" ht="12.75">
      <c r="A370" s="275"/>
      <c r="B370" s="274"/>
    </row>
    <row r="371" spans="1:2" s="5" customFormat="1" ht="12.75">
      <c r="A371" s="275"/>
      <c r="B371" s="274"/>
    </row>
    <row r="372" spans="1:2" s="5" customFormat="1" ht="12.75">
      <c r="A372" s="275"/>
      <c r="B372" s="274"/>
    </row>
    <row r="373" spans="1:2" s="5" customFormat="1" ht="12.75">
      <c r="A373" s="275"/>
      <c r="B373" s="274"/>
    </row>
    <row r="374" spans="1:2" s="5" customFormat="1" ht="12.75">
      <c r="A374" s="275"/>
      <c r="B374" s="274"/>
    </row>
    <row r="375" spans="1:2" s="5" customFormat="1" ht="12.75">
      <c r="A375" s="275"/>
      <c r="B375" s="274"/>
    </row>
    <row r="376" spans="1:2" s="5" customFormat="1" ht="12.75">
      <c r="A376" s="275"/>
      <c r="B376" s="274"/>
    </row>
    <row r="377" spans="1:2" s="5" customFormat="1" ht="12.75">
      <c r="A377" s="275"/>
      <c r="B377" s="274"/>
    </row>
    <row r="378" spans="1:2" s="5" customFormat="1" ht="12.75">
      <c r="A378" s="275"/>
      <c r="B378" s="274"/>
    </row>
    <row r="379" spans="1:2" s="5" customFormat="1" ht="12.75">
      <c r="A379" s="275"/>
      <c r="B379" s="274"/>
    </row>
    <row r="380" spans="1:2" s="5" customFormat="1" ht="12.75">
      <c r="A380" s="275"/>
      <c r="B380" s="274"/>
    </row>
    <row r="381" spans="1:2" s="5" customFormat="1" ht="12.75">
      <c r="A381" s="275"/>
      <c r="B381" s="274"/>
    </row>
    <row r="382" spans="1:2" s="5" customFormat="1" ht="12.75">
      <c r="A382" s="275"/>
      <c r="B382" s="274"/>
    </row>
    <row r="383" spans="1:2" s="5" customFormat="1" ht="12.75">
      <c r="A383" s="275"/>
      <c r="B383" s="274"/>
    </row>
    <row r="384" spans="1:2" s="5" customFormat="1" ht="12.75">
      <c r="A384" s="275"/>
      <c r="B384" s="274"/>
    </row>
    <row r="385" spans="1:2" s="5" customFormat="1" ht="12.75">
      <c r="A385" s="275"/>
      <c r="B385" s="274"/>
    </row>
    <row r="386" spans="1:2" s="5" customFormat="1" ht="12.75">
      <c r="A386" s="275"/>
      <c r="B386" s="274"/>
    </row>
    <row r="387" spans="1:2" s="5" customFormat="1" ht="12.75">
      <c r="A387" s="275"/>
      <c r="B387" s="274"/>
    </row>
    <row r="388" spans="1:2" s="5" customFormat="1" ht="12.75">
      <c r="A388" s="275"/>
      <c r="B388" s="274"/>
    </row>
    <row r="389" spans="1:2" s="5" customFormat="1" ht="12.75">
      <c r="A389" s="275"/>
      <c r="B389" s="274"/>
    </row>
    <row r="390" spans="1:2" s="5" customFormat="1" ht="12.75">
      <c r="A390" s="275"/>
      <c r="B390" s="274"/>
    </row>
    <row r="391" spans="1:2" s="5" customFormat="1" ht="12.75">
      <c r="A391" s="275"/>
      <c r="B391" s="274"/>
    </row>
    <row r="392" spans="1:2" s="5" customFormat="1" ht="12.75">
      <c r="A392" s="275"/>
      <c r="B392" s="274"/>
    </row>
    <row r="393" spans="1:2" s="5" customFormat="1" ht="12.75">
      <c r="A393" s="275"/>
      <c r="B393" s="274"/>
    </row>
    <row r="394" spans="1:2" s="5" customFormat="1" ht="12.75">
      <c r="A394" s="275"/>
      <c r="B394" s="274"/>
    </row>
    <row r="395" spans="1:2" s="5" customFormat="1" ht="12.75">
      <c r="A395" s="275"/>
      <c r="B395" s="274"/>
    </row>
    <row r="396" spans="1:2" s="5" customFormat="1" ht="12.75">
      <c r="A396" s="275"/>
      <c r="B396" s="274"/>
    </row>
    <row r="397" spans="1:2" s="5" customFormat="1" ht="12.75">
      <c r="A397" s="275"/>
      <c r="B397" s="274"/>
    </row>
    <row r="398" spans="1:2" s="5" customFormat="1" ht="12.75">
      <c r="A398" s="275"/>
      <c r="B398" s="274"/>
    </row>
    <row r="399" spans="1:2" s="5" customFormat="1" ht="12.75">
      <c r="A399" s="275"/>
      <c r="B399" s="274"/>
    </row>
    <row r="400" spans="1:2" s="5" customFormat="1" ht="12.75">
      <c r="A400" s="275"/>
      <c r="B400" s="274"/>
    </row>
    <row r="401" spans="1:2" s="5" customFormat="1" ht="12.75">
      <c r="A401" s="275"/>
      <c r="B401" s="274"/>
    </row>
    <row r="402" spans="1:2" s="5" customFormat="1" ht="12.75">
      <c r="A402" s="275"/>
      <c r="B402" s="274"/>
    </row>
    <row r="403" spans="1:2" s="5" customFormat="1" ht="12.75">
      <c r="A403" s="275"/>
      <c r="B403" s="274"/>
    </row>
    <row r="404" spans="1:2" s="5" customFormat="1" ht="12.75">
      <c r="A404" s="275"/>
      <c r="B404" s="274"/>
    </row>
    <row r="405" spans="1:2" s="5" customFormat="1" ht="12.75">
      <c r="A405" s="275"/>
      <c r="B405" s="274"/>
    </row>
    <row r="406" spans="1:2" s="5" customFormat="1" ht="12.75">
      <c r="A406" s="275"/>
      <c r="B406" s="274"/>
    </row>
    <row r="407" spans="1:2" s="5" customFormat="1" ht="12.75">
      <c r="A407" s="275"/>
      <c r="B407" s="274"/>
    </row>
    <row r="408" spans="1:2" s="5" customFormat="1" ht="12.75">
      <c r="A408" s="275"/>
      <c r="B408" s="274"/>
    </row>
    <row r="409" spans="1:2" s="5" customFormat="1" ht="12.75">
      <c r="A409" s="275"/>
      <c r="B409" s="274"/>
    </row>
    <row r="410" spans="1:2" s="5" customFormat="1" ht="12.75">
      <c r="A410" s="275"/>
      <c r="B410" s="274"/>
    </row>
    <row r="411" spans="1:2" s="5" customFormat="1" ht="12.75">
      <c r="A411" s="275"/>
      <c r="B411" s="274"/>
    </row>
    <row r="412" spans="1:2" s="5" customFormat="1" ht="12.75">
      <c r="A412" s="275"/>
      <c r="B412" s="274"/>
    </row>
    <row r="413" spans="1:2" s="5" customFormat="1" ht="12.75">
      <c r="A413" s="275"/>
      <c r="B413" s="274"/>
    </row>
    <row r="414" spans="1:2" s="5" customFormat="1" ht="12.75">
      <c r="A414" s="275"/>
      <c r="B414" s="274"/>
    </row>
    <row r="415" spans="1:2" s="5" customFormat="1" ht="12.75">
      <c r="A415" s="275"/>
      <c r="B415" s="274"/>
    </row>
    <row r="416" spans="1:2" s="5" customFormat="1" ht="12.75">
      <c r="A416" s="275"/>
      <c r="B416" s="274"/>
    </row>
    <row r="417" spans="1:2" s="5" customFormat="1" ht="12.75">
      <c r="A417" s="275"/>
      <c r="B417" s="274"/>
    </row>
    <row r="418" spans="1:2" s="5" customFormat="1" ht="12.75">
      <c r="A418" s="275"/>
      <c r="B418" s="274"/>
    </row>
    <row r="419" spans="1:2" s="5" customFormat="1" ht="12.75">
      <c r="A419" s="275"/>
      <c r="B419" s="274"/>
    </row>
    <row r="420" spans="1:2" s="5" customFormat="1" ht="12.75">
      <c r="A420" s="275"/>
      <c r="B420" s="274"/>
    </row>
    <row r="421" spans="1:2" s="5" customFormat="1" ht="12.75">
      <c r="A421" s="275"/>
      <c r="B421" s="274"/>
    </row>
    <row r="422" spans="1:2" s="5" customFormat="1" ht="12.75">
      <c r="A422" s="275"/>
      <c r="B422" s="274"/>
    </row>
    <row r="423" spans="1:2" s="5" customFormat="1" ht="12.75">
      <c r="A423" s="275"/>
      <c r="B423" s="274"/>
    </row>
    <row r="424" spans="1:2" s="5" customFormat="1" ht="12.75">
      <c r="A424" s="275"/>
      <c r="B424" s="274"/>
    </row>
    <row r="425" spans="1:2" s="5" customFormat="1" ht="12.75">
      <c r="A425" s="275"/>
      <c r="B425" s="274"/>
    </row>
    <row r="426" spans="1:2" s="5" customFormat="1" ht="12.75">
      <c r="A426" s="275"/>
      <c r="B426" s="274"/>
    </row>
    <row r="427" spans="1:2" s="5" customFormat="1" ht="12.75">
      <c r="A427" s="275"/>
      <c r="B427" s="274"/>
    </row>
    <row r="428" spans="1:2" s="5" customFormat="1" ht="12.75">
      <c r="A428" s="275"/>
      <c r="B428" s="274"/>
    </row>
    <row r="429" spans="1:2" s="5" customFormat="1" ht="12.75">
      <c r="A429" s="275"/>
      <c r="B429" s="274"/>
    </row>
    <row r="430" spans="1:2" s="5" customFormat="1" ht="12.75">
      <c r="A430" s="275"/>
      <c r="B430" s="274"/>
    </row>
    <row r="431" spans="1:2" s="5" customFormat="1" ht="12.75">
      <c r="A431" s="275"/>
      <c r="B431" s="274"/>
    </row>
    <row r="432" spans="1:2" s="5" customFormat="1" ht="12.75">
      <c r="A432" s="275"/>
      <c r="B432" s="274"/>
    </row>
    <row r="433" spans="1:2" s="5" customFormat="1" ht="12.75">
      <c r="A433" s="275"/>
      <c r="B433" s="274"/>
    </row>
    <row r="434" spans="1:2" s="5" customFormat="1" ht="12.75">
      <c r="A434" s="275"/>
      <c r="B434" s="274"/>
    </row>
    <row r="435" spans="1:2" s="5" customFormat="1" ht="12.75">
      <c r="A435" s="275"/>
      <c r="B435" s="274"/>
    </row>
    <row r="436" spans="1:2" s="5" customFormat="1" ht="12.75">
      <c r="A436" s="275"/>
      <c r="B436" s="274"/>
    </row>
    <row r="437" spans="1:2" s="5" customFormat="1" ht="12.75">
      <c r="A437" s="275"/>
      <c r="B437" s="274"/>
    </row>
    <row r="438" spans="1:2" s="5" customFormat="1" ht="12.75">
      <c r="A438" s="275"/>
      <c r="B438" s="274"/>
    </row>
    <row r="439" spans="1:2" s="5" customFormat="1" ht="12.75">
      <c r="A439" s="275"/>
      <c r="B439" s="274"/>
    </row>
    <row r="440" spans="1:2" s="5" customFormat="1" ht="12.75">
      <c r="A440" s="275"/>
      <c r="B440" s="274"/>
    </row>
    <row r="441" spans="1:2" s="5" customFormat="1" ht="12.75">
      <c r="A441" s="275"/>
      <c r="B441" s="274"/>
    </row>
    <row r="442" spans="1:2" s="5" customFormat="1" ht="12.75">
      <c r="A442" s="275"/>
      <c r="B442" s="274"/>
    </row>
    <row r="443" spans="1:2" s="5" customFormat="1" ht="12.75">
      <c r="A443" s="275"/>
      <c r="B443" s="274"/>
    </row>
    <row r="444" spans="1:2" s="5" customFormat="1" ht="12.75">
      <c r="A444" s="275"/>
      <c r="B444" s="274"/>
    </row>
    <row r="445" spans="1:2" s="5" customFormat="1" ht="12.75">
      <c r="A445" s="275"/>
      <c r="B445" s="274"/>
    </row>
    <row r="446" spans="1:2" s="5" customFormat="1" ht="12.75">
      <c r="A446" s="275"/>
      <c r="B446" s="274"/>
    </row>
    <row r="447" spans="1:2" s="5" customFormat="1" ht="12.75">
      <c r="A447" s="275"/>
      <c r="B447" s="274"/>
    </row>
    <row r="448" spans="1:2" s="5" customFormat="1" ht="12.75">
      <c r="A448" s="275"/>
      <c r="B448" s="274"/>
    </row>
    <row r="449" spans="1:2" s="5" customFormat="1" ht="12.75">
      <c r="A449" s="275"/>
      <c r="B449" s="274"/>
    </row>
  </sheetData>
  <mergeCells count="340">
    <mergeCell ref="O20:O21"/>
    <mergeCell ref="P20:P21"/>
    <mergeCell ref="Q20:Q21"/>
    <mergeCell ref="J20:J21"/>
    <mergeCell ref="L20:L21"/>
    <mergeCell ref="M20:M21"/>
    <mergeCell ref="N20:N21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O305:O306"/>
    <mergeCell ref="P305:P306"/>
    <mergeCell ref="Q305:Q306"/>
    <mergeCell ref="J305:J306"/>
    <mergeCell ref="L305:L306"/>
    <mergeCell ref="M305:M306"/>
    <mergeCell ref="N305:N306"/>
    <mergeCell ref="A302:K302"/>
    <mergeCell ref="S302:S306"/>
    <mergeCell ref="F303:J303"/>
    <mergeCell ref="L303:Q303"/>
    <mergeCell ref="D304:J304"/>
    <mergeCell ref="L304:Q304"/>
    <mergeCell ref="F305:F306"/>
    <mergeCell ref="G305:G306"/>
    <mergeCell ref="H305:H306"/>
    <mergeCell ref="I305:I306"/>
    <mergeCell ref="N292:N293"/>
    <mergeCell ref="O292:O293"/>
    <mergeCell ref="P292:P293"/>
    <mergeCell ref="Q292:Q293"/>
    <mergeCell ref="I292:I293"/>
    <mergeCell ref="J292:J293"/>
    <mergeCell ref="L292:L293"/>
    <mergeCell ref="M292:M293"/>
    <mergeCell ref="Q277:Q278"/>
    <mergeCell ref="A289:K289"/>
    <mergeCell ref="S289:S293"/>
    <mergeCell ref="F290:J290"/>
    <mergeCell ref="L290:Q290"/>
    <mergeCell ref="D291:J291"/>
    <mergeCell ref="L291:Q291"/>
    <mergeCell ref="F292:F293"/>
    <mergeCell ref="G292:G293"/>
    <mergeCell ref="H292:H293"/>
    <mergeCell ref="M277:M278"/>
    <mergeCell ref="N277:N278"/>
    <mergeCell ref="O277:O278"/>
    <mergeCell ref="P277:P278"/>
    <mergeCell ref="H277:H278"/>
    <mergeCell ref="I277:I278"/>
    <mergeCell ref="J277:J278"/>
    <mergeCell ref="L277:L278"/>
    <mergeCell ref="P265:P266"/>
    <mergeCell ref="Q265:Q266"/>
    <mergeCell ref="A274:K274"/>
    <mergeCell ref="S274:S278"/>
    <mergeCell ref="F275:J275"/>
    <mergeCell ref="L275:Q275"/>
    <mergeCell ref="D276:J276"/>
    <mergeCell ref="L276:Q276"/>
    <mergeCell ref="F277:F278"/>
    <mergeCell ref="G277:G278"/>
    <mergeCell ref="L265:L266"/>
    <mergeCell ref="M265:M266"/>
    <mergeCell ref="N265:N266"/>
    <mergeCell ref="O265:O266"/>
    <mergeCell ref="S262:S266"/>
    <mergeCell ref="F263:J263"/>
    <mergeCell ref="L263:Q263"/>
    <mergeCell ref="D264:J264"/>
    <mergeCell ref="L264:Q264"/>
    <mergeCell ref="F265:F266"/>
    <mergeCell ref="G265:G266"/>
    <mergeCell ref="H265:H266"/>
    <mergeCell ref="I265:I266"/>
    <mergeCell ref="J265:J266"/>
    <mergeCell ref="O250:O251"/>
    <mergeCell ref="P250:P251"/>
    <mergeCell ref="Q250:Q251"/>
    <mergeCell ref="A262:K262"/>
    <mergeCell ref="J250:J251"/>
    <mergeCell ref="L250:L251"/>
    <mergeCell ref="M250:M251"/>
    <mergeCell ref="N250:N251"/>
    <mergeCell ref="A247:K247"/>
    <mergeCell ref="S247:S251"/>
    <mergeCell ref="F248:J248"/>
    <mergeCell ref="L248:Q248"/>
    <mergeCell ref="D249:J249"/>
    <mergeCell ref="L249:Q249"/>
    <mergeCell ref="F250:F251"/>
    <mergeCell ref="G250:G251"/>
    <mergeCell ref="H250:H251"/>
    <mergeCell ref="I250:I251"/>
    <mergeCell ref="N236:N237"/>
    <mergeCell ref="O236:O237"/>
    <mergeCell ref="P236:P237"/>
    <mergeCell ref="Q236:Q237"/>
    <mergeCell ref="I236:I237"/>
    <mergeCell ref="J236:J237"/>
    <mergeCell ref="L236:L237"/>
    <mergeCell ref="M236:M237"/>
    <mergeCell ref="Q223:Q224"/>
    <mergeCell ref="A233:K233"/>
    <mergeCell ref="S233:S237"/>
    <mergeCell ref="F234:J234"/>
    <mergeCell ref="L234:Q234"/>
    <mergeCell ref="D235:J235"/>
    <mergeCell ref="L235:Q235"/>
    <mergeCell ref="F236:F237"/>
    <mergeCell ref="G236:G237"/>
    <mergeCell ref="H236:H237"/>
    <mergeCell ref="M223:M224"/>
    <mergeCell ref="N223:N224"/>
    <mergeCell ref="O223:O224"/>
    <mergeCell ref="P223:P224"/>
    <mergeCell ref="H223:H224"/>
    <mergeCell ref="I223:I224"/>
    <mergeCell ref="J223:J224"/>
    <mergeCell ref="L223:L224"/>
    <mergeCell ref="P209:P210"/>
    <mergeCell ref="Q209:Q210"/>
    <mergeCell ref="A220:K220"/>
    <mergeCell ref="S220:S224"/>
    <mergeCell ref="F221:J221"/>
    <mergeCell ref="L221:Q221"/>
    <mergeCell ref="D222:J222"/>
    <mergeCell ref="L222:Q222"/>
    <mergeCell ref="F223:F224"/>
    <mergeCell ref="G223:G224"/>
    <mergeCell ref="L209:L210"/>
    <mergeCell ref="M209:M210"/>
    <mergeCell ref="N209:N210"/>
    <mergeCell ref="O209:O210"/>
    <mergeCell ref="S206:S210"/>
    <mergeCell ref="F207:J207"/>
    <mergeCell ref="L207:Q207"/>
    <mergeCell ref="D208:J208"/>
    <mergeCell ref="L208:Q208"/>
    <mergeCell ref="F209:F210"/>
    <mergeCell ref="G209:G210"/>
    <mergeCell ref="H209:H210"/>
    <mergeCell ref="I209:I210"/>
    <mergeCell ref="J209:J210"/>
    <mergeCell ref="O188:O189"/>
    <mergeCell ref="P188:P189"/>
    <mergeCell ref="Q188:Q189"/>
    <mergeCell ref="A206:K206"/>
    <mergeCell ref="J188:J189"/>
    <mergeCell ref="L188:L189"/>
    <mergeCell ref="M188:M189"/>
    <mergeCell ref="N188:N189"/>
    <mergeCell ref="A185:K185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N169:N170"/>
    <mergeCell ref="O169:O170"/>
    <mergeCell ref="P169:P170"/>
    <mergeCell ref="Q169:Q170"/>
    <mergeCell ref="I169:I170"/>
    <mergeCell ref="J169:J170"/>
    <mergeCell ref="L169:L170"/>
    <mergeCell ref="M169:M170"/>
    <mergeCell ref="Q146:Q147"/>
    <mergeCell ref="A166:K166"/>
    <mergeCell ref="S166:S170"/>
    <mergeCell ref="F167:J167"/>
    <mergeCell ref="L167:Q167"/>
    <mergeCell ref="D168:J168"/>
    <mergeCell ref="L168:Q168"/>
    <mergeCell ref="F169:F170"/>
    <mergeCell ref="G169:G170"/>
    <mergeCell ref="H169:H170"/>
    <mergeCell ref="M146:M147"/>
    <mergeCell ref="N146:N147"/>
    <mergeCell ref="O146:O147"/>
    <mergeCell ref="P146:P147"/>
    <mergeCell ref="H146:H147"/>
    <mergeCell ref="I146:I147"/>
    <mergeCell ref="J146:J147"/>
    <mergeCell ref="L146:L147"/>
    <mergeCell ref="P130:P131"/>
    <mergeCell ref="Q130:Q131"/>
    <mergeCell ref="A143:K143"/>
    <mergeCell ref="S143:S147"/>
    <mergeCell ref="F144:J144"/>
    <mergeCell ref="L144:Q144"/>
    <mergeCell ref="D145:J145"/>
    <mergeCell ref="L145:Q145"/>
    <mergeCell ref="F146:F147"/>
    <mergeCell ref="G146:G147"/>
    <mergeCell ref="L130:L131"/>
    <mergeCell ref="M130:M131"/>
    <mergeCell ref="N130:N131"/>
    <mergeCell ref="O130:O131"/>
    <mergeCell ref="S127:S131"/>
    <mergeCell ref="F128:J128"/>
    <mergeCell ref="L128:Q128"/>
    <mergeCell ref="D129:J129"/>
    <mergeCell ref="L129:Q129"/>
    <mergeCell ref="F130:F131"/>
    <mergeCell ref="G130:G131"/>
    <mergeCell ref="H130:H131"/>
    <mergeCell ref="I130:I131"/>
    <mergeCell ref="J130:J131"/>
    <mergeCell ref="O115:O116"/>
    <mergeCell ref="P115:P116"/>
    <mergeCell ref="Q115:Q116"/>
    <mergeCell ref="A127:K127"/>
    <mergeCell ref="J115:J116"/>
    <mergeCell ref="L115:L116"/>
    <mergeCell ref="M115:M116"/>
    <mergeCell ref="N115:N116"/>
    <mergeCell ref="A112:K112"/>
    <mergeCell ref="S112:S116"/>
    <mergeCell ref="F113:J113"/>
    <mergeCell ref="L113:Q113"/>
    <mergeCell ref="D114:J114"/>
    <mergeCell ref="L114:Q114"/>
    <mergeCell ref="F115:F116"/>
    <mergeCell ref="G115:G116"/>
    <mergeCell ref="H115:H116"/>
    <mergeCell ref="I115:I116"/>
    <mergeCell ref="N100:N101"/>
    <mergeCell ref="O100:O101"/>
    <mergeCell ref="P100:P101"/>
    <mergeCell ref="Q100:Q101"/>
    <mergeCell ref="I100:I101"/>
    <mergeCell ref="J100:J101"/>
    <mergeCell ref="L100:L101"/>
    <mergeCell ref="M100:M101"/>
    <mergeCell ref="Q85:Q86"/>
    <mergeCell ref="A97:K97"/>
    <mergeCell ref="S97:S101"/>
    <mergeCell ref="F98:J98"/>
    <mergeCell ref="L98:Q98"/>
    <mergeCell ref="D99:J99"/>
    <mergeCell ref="L99:Q99"/>
    <mergeCell ref="F100:F101"/>
    <mergeCell ref="G100:G101"/>
    <mergeCell ref="H100:H101"/>
    <mergeCell ref="M85:M86"/>
    <mergeCell ref="N85:N86"/>
    <mergeCell ref="O85:O86"/>
    <mergeCell ref="P85:P86"/>
    <mergeCell ref="H85:H86"/>
    <mergeCell ref="I85:I86"/>
    <mergeCell ref="J85:J86"/>
    <mergeCell ref="L85:L86"/>
    <mergeCell ref="P69:P70"/>
    <mergeCell ref="Q69:Q70"/>
    <mergeCell ref="A82:K82"/>
    <mergeCell ref="S82:S86"/>
    <mergeCell ref="F83:J83"/>
    <mergeCell ref="L83:Q83"/>
    <mergeCell ref="D84:J84"/>
    <mergeCell ref="L84:Q84"/>
    <mergeCell ref="F85:F86"/>
    <mergeCell ref="G85:G86"/>
    <mergeCell ref="L69:L70"/>
    <mergeCell ref="M69:M70"/>
    <mergeCell ref="N69:N70"/>
    <mergeCell ref="O69:O70"/>
    <mergeCell ref="S66:S70"/>
    <mergeCell ref="F67:J67"/>
    <mergeCell ref="L67:Q67"/>
    <mergeCell ref="D68:J68"/>
    <mergeCell ref="L68:Q68"/>
    <mergeCell ref="F69:F70"/>
    <mergeCell ref="G69:G70"/>
    <mergeCell ref="H69:H70"/>
    <mergeCell ref="I69:I70"/>
    <mergeCell ref="J69:J70"/>
    <mergeCell ref="O55:O56"/>
    <mergeCell ref="P55:P56"/>
    <mergeCell ref="Q55:Q56"/>
    <mergeCell ref="A66:K66"/>
    <mergeCell ref="J55:J56"/>
    <mergeCell ref="L55:L56"/>
    <mergeCell ref="M55:M56"/>
    <mergeCell ref="N55:N56"/>
    <mergeCell ref="A52:K52"/>
    <mergeCell ref="S52:S56"/>
    <mergeCell ref="F53:J53"/>
    <mergeCell ref="L53:Q53"/>
    <mergeCell ref="D54:J54"/>
    <mergeCell ref="L54:Q54"/>
    <mergeCell ref="F55:F56"/>
    <mergeCell ref="G55:G56"/>
    <mergeCell ref="H55:H56"/>
    <mergeCell ref="I55:I56"/>
    <mergeCell ref="O7:O8"/>
    <mergeCell ref="P7:P8"/>
    <mergeCell ref="Q7:Q8"/>
    <mergeCell ref="J7:J8"/>
    <mergeCell ref="L7:L8"/>
    <mergeCell ref="M7:M8"/>
    <mergeCell ref="N7:N8"/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  <mergeCell ref="A30:K30"/>
    <mergeCell ref="S30:S34"/>
    <mergeCell ref="F31:J31"/>
    <mergeCell ref="L31:Q31"/>
    <mergeCell ref="D32:J32"/>
    <mergeCell ref="L32:Q32"/>
    <mergeCell ref="F33:F34"/>
    <mergeCell ref="G33:G34"/>
    <mergeCell ref="H33:H34"/>
    <mergeCell ref="I33:I34"/>
    <mergeCell ref="O33:O34"/>
    <mergeCell ref="P33:P34"/>
    <mergeCell ref="Q33:Q34"/>
    <mergeCell ref="J33:J34"/>
    <mergeCell ref="L33:L34"/>
    <mergeCell ref="M33:M34"/>
    <mergeCell ref="N33:N34"/>
  </mergeCells>
  <printOptions/>
  <pageMargins left="0.49" right="0.34" top="0.34" bottom="1" header="0.32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showZeros="0" workbookViewId="0" topLeftCell="E1">
      <selection activeCell="P43" sqref="P4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140625" style="0" bestFit="1" customWidth="1"/>
    <col min="16" max="16" width="8.140625" style="0" bestFit="1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5" ht="18.75" customHeight="1">
      <c r="B1" s="107" t="s">
        <v>269</v>
      </c>
      <c r="C1" s="108"/>
      <c r="D1" s="108"/>
      <c r="E1" s="108"/>
    </row>
    <row r="2" ht="13.5" thickBot="1"/>
    <row r="3" spans="1:19" ht="12.75">
      <c r="A3" s="438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338"/>
      <c r="M3" s="339"/>
      <c r="N3" s="339"/>
      <c r="O3" s="339"/>
      <c r="P3" s="339"/>
      <c r="Q3" s="339"/>
      <c r="R3" s="340"/>
      <c r="S3" s="432" t="s">
        <v>119</v>
      </c>
    </row>
    <row r="4" spans="1:19" ht="18.75">
      <c r="A4" s="341"/>
      <c r="B4" s="200"/>
      <c r="C4" s="201"/>
      <c r="D4" s="202"/>
      <c r="E4" s="203"/>
      <c r="F4" s="434" t="s">
        <v>2</v>
      </c>
      <c r="G4" s="434"/>
      <c r="H4" s="434"/>
      <c r="I4" s="434"/>
      <c r="J4" s="434"/>
      <c r="K4" s="204"/>
      <c r="L4" s="434" t="s">
        <v>3</v>
      </c>
      <c r="M4" s="434"/>
      <c r="N4" s="434"/>
      <c r="O4" s="434"/>
      <c r="P4" s="434"/>
      <c r="Q4" s="434"/>
      <c r="R4" s="204"/>
      <c r="S4" s="433"/>
    </row>
    <row r="5" spans="1:19" ht="12.75">
      <c r="A5" s="341"/>
      <c r="B5" s="205" t="s">
        <v>95</v>
      </c>
      <c r="C5" s="202" t="s">
        <v>5</v>
      </c>
      <c r="D5" s="435" t="s">
        <v>6</v>
      </c>
      <c r="E5" s="436"/>
      <c r="F5" s="436"/>
      <c r="G5" s="436"/>
      <c r="H5" s="436"/>
      <c r="I5" s="436"/>
      <c r="J5" s="436"/>
      <c r="K5" s="206"/>
      <c r="L5" s="435"/>
      <c r="M5" s="437"/>
      <c r="N5" s="437"/>
      <c r="O5" s="437"/>
      <c r="P5" s="437"/>
      <c r="Q5" s="437"/>
      <c r="R5" s="206"/>
      <c r="S5" s="433"/>
    </row>
    <row r="6" spans="1:19" ht="12.75">
      <c r="A6" s="341"/>
      <c r="B6" s="205" t="s">
        <v>97</v>
      </c>
      <c r="C6" s="202" t="s">
        <v>8</v>
      </c>
      <c r="D6" s="202"/>
      <c r="E6" s="203" t="s">
        <v>9</v>
      </c>
      <c r="F6" s="427">
        <v>610</v>
      </c>
      <c r="G6" s="427">
        <v>620</v>
      </c>
      <c r="H6" s="427">
        <v>630</v>
      </c>
      <c r="I6" s="427">
        <v>640</v>
      </c>
      <c r="J6" s="427" t="s">
        <v>10</v>
      </c>
      <c r="K6" s="207"/>
      <c r="L6" s="428">
        <v>711</v>
      </c>
      <c r="M6" s="427">
        <v>713</v>
      </c>
      <c r="N6" s="427">
        <v>714</v>
      </c>
      <c r="O6" s="427">
        <v>716</v>
      </c>
      <c r="P6" s="427">
        <v>717</v>
      </c>
      <c r="Q6" s="427" t="s">
        <v>10</v>
      </c>
      <c r="R6" s="207"/>
      <c r="S6" s="433"/>
    </row>
    <row r="7" spans="1:19" ht="12.75">
      <c r="A7" s="341"/>
      <c r="B7" s="347" t="s">
        <v>96</v>
      </c>
      <c r="C7" s="348"/>
      <c r="D7" s="348"/>
      <c r="E7" s="349"/>
      <c r="F7" s="427"/>
      <c r="G7" s="427"/>
      <c r="H7" s="427"/>
      <c r="I7" s="427"/>
      <c r="J7" s="427"/>
      <c r="K7" s="207"/>
      <c r="L7" s="428"/>
      <c r="M7" s="427"/>
      <c r="N7" s="427"/>
      <c r="O7" s="427"/>
      <c r="P7" s="427"/>
      <c r="Q7" s="427"/>
      <c r="R7" s="207"/>
      <c r="S7" s="433"/>
    </row>
    <row r="8" spans="1:19" ht="15">
      <c r="A8" s="350">
        <v>1</v>
      </c>
      <c r="B8" s="208" t="s">
        <v>269</v>
      </c>
      <c r="C8" s="209"/>
      <c r="D8" s="210"/>
      <c r="E8" s="210"/>
      <c r="F8" s="211">
        <v>80</v>
      </c>
      <c r="G8" s="211">
        <v>34</v>
      </c>
      <c r="H8" s="211">
        <v>437</v>
      </c>
      <c r="I8" s="211"/>
      <c r="J8" s="211">
        <f>SUM(F8:I8)</f>
        <v>551</v>
      </c>
      <c r="K8" s="212"/>
      <c r="L8" s="213"/>
      <c r="M8" s="211"/>
      <c r="N8" s="211"/>
      <c r="O8" s="211">
        <v>541</v>
      </c>
      <c r="P8" s="211">
        <v>2154</v>
      </c>
      <c r="Q8" s="211">
        <f>SUM(O8:P8)</f>
        <v>2695</v>
      </c>
      <c r="R8" s="212"/>
      <c r="S8" s="343">
        <v>3246</v>
      </c>
    </row>
    <row r="9" spans="1:19" ht="12.75">
      <c r="A9" s="14">
        <f>A8+1</f>
        <v>2</v>
      </c>
      <c r="B9" s="150" t="s">
        <v>273</v>
      </c>
      <c r="C9" s="218" t="s">
        <v>281</v>
      </c>
      <c r="D9" s="152"/>
      <c r="E9" s="151" t="s">
        <v>278</v>
      </c>
      <c r="F9" s="153"/>
      <c r="G9" s="153"/>
      <c r="H9" s="153"/>
      <c r="I9" s="153"/>
      <c r="J9" s="153"/>
      <c r="K9" s="214"/>
      <c r="L9" s="78"/>
      <c r="M9" s="153"/>
      <c r="N9" s="153"/>
      <c r="O9" s="153"/>
      <c r="P9" s="153"/>
      <c r="Q9" s="153"/>
      <c r="R9" s="214"/>
      <c r="S9" s="154"/>
    </row>
    <row r="10" spans="1:19" ht="12.75">
      <c r="A10" s="14">
        <v>3</v>
      </c>
      <c r="B10" s="215" t="s">
        <v>274</v>
      </c>
      <c r="C10" s="218" t="s">
        <v>281</v>
      </c>
      <c r="D10" s="216"/>
      <c r="E10" s="216" t="s">
        <v>282</v>
      </c>
      <c r="F10" s="334">
        <v>25</v>
      </c>
      <c r="G10" s="334">
        <v>10</v>
      </c>
      <c r="H10" s="334">
        <v>346</v>
      </c>
      <c r="I10" s="153"/>
      <c r="J10" s="153">
        <f>SUM(F10:I10)</f>
        <v>381</v>
      </c>
      <c r="K10" s="214"/>
      <c r="L10" s="78"/>
      <c r="M10" s="153"/>
      <c r="N10" s="153"/>
      <c r="O10" s="153"/>
      <c r="P10" s="153"/>
      <c r="Q10" s="153"/>
      <c r="R10" s="214"/>
      <c r="S10" s="154">
        <v>381</v>
      </c>
    </row>
    <row r="11" spans="1:19" ht="12.75">
      <c r="A11" s="14">
        <v>4</v>
      </c>
      <c r="B11" s="215" t="s">
        <v>275</v>
      </c>
      <c r="C11" s="218" t="s">
        <v>281</v>
      </c>
      <c r="D11" s="216"/>
      <c r="E11" s="216" t="s">
        <v>283</v>
      </c>
      <c r="F11" s="334">
        <v>55</v>
      </c>
      <c r="G11" s="334">
        <v>24</v>
      </c>
      <c r="H11" s="334">
        <v>71</v>
      </c>
      <c r="I11" s="153"/>
      <c r="J11" s="153">
        <f>SUM(F11:I11)</f>
        <v>150</v>
      </c>
      <c r="K11" s="214"/>
      <c r="L11" s="78"/>
      <c r="M11" s="153"/>
      <c r="N11" s="153"/>
      <c r="O11" s="153"/>
      <c r="P11" s="153"/>
      <c r="Q11" s="153"/>
      <c r="R11" s="214"/>
      <c r="S11" s="154">
        <v>150</v>
      </c>
    </row>
    <row r="12" spans="1:19" ht="12.75">
      <c r="A12" s="14">
        <v>5</v>
      </c>
      <c r="B12" s="215" t="s">
        <v>276</v>
      </c>
      <c r="C12" s="218" t="s">
        <v>281</v>
      </c>
      <c r="D12" s="216"/>
      <c r="E12" s="216" t="s">
        <v>284</v>
      </c>
      <c r="F12" s="334"/>
      <c r="G12" s="334"/>
      <c r="H12" s="334">
        <v>20</v>
      </c>
      <c r="I12" s="153"/>
      <c r="J12" s="153">
        <v>20</v>
      </c>
      <c r="K12" s="214"/>
      <c r="L12" s="78"/>
      <c r="M12" s="153"/>
      <c r="N12" s="153"/>
      <c r="O12" s="153"/>
      <c r="P12" s="153"/>
      <c r="Q12" s="153"/>
      <c r="R12" s="214"/>
      <c r="S12" s="154">
        <v>20</v>
      </c>
    </row>
    <row r="13" spans="1:21" ht="12.75">
      <c r="A13" s="14">
        <v>6</v>
      </c>
      <c r="B13" s="215" t="s">
        <v>277</v>
      </c>
      <c r="C13" s="218" t="s">
        <v>281</v>
      </c>
      <c r="D13" s="216"/>
      <c r="E13" s="216" t="s">
        <v>285</v>
      </c>
      <c r="F13" s="153"/>
      <c r="G13" s="153"/>
      <c r="H13" s="153"/>
      <c r="I13" s="153"/>
      <c r="J13" s="153"/>
      <c r="K13" s="214"/>
      <c r="L13" s="78"/>
      <c r="M13" s="153"/>
      <c r="N13" s="153"/>
      <c r="O13" s="153"/>
      <c r="P13" s="153"/>
      <c r="Q13" s="153"/>
      <c r="R13" s="214"/>
      <c r="S13" s="154"/>
      <c r="U13" s="7" t="s">
        <v>240</v>
      </c>
    </row>
    <row r="14" spans="1:19" ht="12.75">
      <c r="A14" s="14">
        <v>7</v>
      </c>
      <c r="B14" s="215" t="s">
        <v>279</v>
      </c>
      <c r="C14" s="218" t="s">
        <v>281</v>
      </c>
      <c r="D14" s="216"/>
      <c r="E14" s="216" t="s">
        <v>286</v>
      </c>
      <c r="F14" s="153"/>
      <c r="G14" s="153"/>
      <c r="H14" s="153"/>
      <c r="I14" s="153"/>
      <c r="J14" s="153"/>
      <c r="K14" s="214"/>
      <c r="L14" s="78"/>
      <c r="M14" s="153"/>
      <c r="N14" s="153"/>
      <c r="O14" s="334"/>
      <c r="P14" s="334">
        <v>2154</v>
      </c>
      <c r="Q14" s="153">
        <v>2154</v>
      </c>
      <c r="R14" s="214"/>
      <c r="S14" s="154">
        <v>2154</v>
      </c>
    </row>
    <row r="15" spans="1:19" ht="13.5" thickBot="1">
      <c r="A15" s="265">
        <v>8</v>
      </c>
      <c r="B15" s="331" t="s">
        <v>280</v>
      </c>
      <c r="C15" s="344" t="s">
        <v>281</v>
      </c>
      <c r="D15" s="333"/>
      <c r="E15" s="333" t="s">
        <v>324</v>
      </c>
      <c r="F15" s="326"/>
      <c r="G15" s="326"/>
      <c r="H15" s="326"/>
      <c r="I15" s="326"/>
      <c r="J15" s="326"/>
      <c r="K15" s="345"/>
      <c r="L15" s="346"/>
      <c r="M15" s="326"/>
      <c r="N15" s="326"/>
      <c r="O15" s="335">
        <v>541</v>
      </c>
      <c r="P15" s="335"/>
      <c r="Q15" s="326">
        <v>541</v>
      </c>
      <c r="R15" s="345"/>
      <c r="S15" s="329">
        <v>541</v>
      </c>
    </row>
    <row r="17" spans="2:5" ht="18.75" customHeight="1" thickBot="1">
      <c r="B17" s="107" t="s">
        <v>269</v>
      </c>
      <c r="C17" s="108"/>
      <c r="D17" s="108"/>
      <c r="E17" s="108"/>
    </row>
    <row r="18" spans="1:19" ht="12.75">
      <c r="A18" s="429" t="s">
        <v>339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1"/>
      <c r="L18" s="338"/>
      <c r="M18" s="339"/>
      <c r="N18" s="339"/>
      <c r="O18" s="339"/>
      <c r="P18" s="339"/>
      <c r="Q18" s="339"/>
      <c r="R18" s="340"/>
      <c r="S18" s="432" t="s">
        <v>119</v>
      </c>
    </row>
    <row r="19" spans="1:19" ht="18.75">
      <c r="A19" s="341"/>
      <c r="B19" s="200"/>
      <c r="C19" s="201"/>
      <c r="D19" s="202"/>
      <c r="E19" s="203"/>
      <c r="F19" s="434" t="s">
        <v>2</v>
      </c>
      <c r="G19" s="434"/>
      <c r="H19" s="434"/>
      <c r="I19" s="434"/>
      <c r="J19" s="434"/>
      <c r="K19" s="204"/>
      <c r="L19" s="434" t="s">
        <v>3</v>
      </c>
      <c r="M19" s="434"/>
      <c r="N19" s="434"/>
      <c r="O19" s="434"/>
      <c r="P19" s="434"/>
      <c r="Q19" s="434"/>
      <c r="R19" s="204"/>
      <c r="S19" s="433"/>
    </row>
    <row r="20" spans="1:19" ht="12.75">
      <c r="A20" s="341"/>
      <c r="B20" s="205" t="s">
        <v>95</v>
      </c>
      <c r="C20" s="202" t="s">
        <v>5</v>
      </c>
      <c r="D20" s="435" t="s">
        <v>6</v>
      </c>
      <c r="E20" s="436"/>
      <c r="F20" s="436"/>
      <c r="G20" s="436"/>
      <c r="H20" s="436"/>
      <c r="I20" s="436"/>
      <c r="J20" s="436"/>
      <c r="K20" s="206"/>
      <c r="L20" s="435"/>
      <c r="M20" s="437"/>
      <c r="N20" s="437"/>
      <c r="O20" s="437"/>
      <c r="P20" s="437"/>
      <c r="Q20" s="437"/>
      <c r="R20" s="206"/>
      <c r="S20" s="433"/>
    </row>
    <row r="21" spans="1:19" ht="12.75">
      <c r="A21" s="341"/>
      <c r="B21" s="205" t="s">
        <v>97</v>
      </c>
      <c r="C21" s="202" t="s">
        <v>8</v>
      </c>
      <c r="D21" s="202"/>
      <c r="E21" s="203" t="s">
        <v>9</v>
      </c>
      <c r="F21" s="369">
        <v>610</v>
      </c>
      <c r="G21" s="369">
        <v>620</v>
      </c>
      <c r="H21" s="369">
        <v>630</v>
      </c>
      <c r="I21" s="369">
        <v>640</v>
      </c>
      <c r="J21" s="369" t="s">
        <v>10</v>
      </c>
      <c r="K21" s="207"/>
      <c r="L21" s="368">
        <v>711</v>
      </c>
      <c r="M21" s="369">
        <v>713</v>
      </c>
      <c r="N21" s="369">
        <v>714</v>
      </c>
      <c r="O21" s="369">
        <v>716</v>
      </c>
      <c r="P21" s="369">
        <v>717</v>
      </c>
      <c r="Q21" s="369" t="s">
        <v>10</v>
      </c>
      <c r="R21" s="207"/>
      <c r="S21" s="433"/>
    </row>
    <row r="22" spans="1:19" ht="12.75">
      <c r="A22" s="341"/>
      <c r="B22" s="205" t="s">
        <v>96</v>
      </c>
      <c r="C22" s="202"/>
      <c r="D22" s="202"/>
      <c r="E22" s="203"/>
      <c r="F22" s="369"/>
      <c r="G22" s="369"/>
      <c r="H22" s="369"/>
      <c r="I22" s="369"/>
      <c r="J22" s="369"/>
      <c r="K22" s="207"/>
      <c r="L22" s="368"/>
      <c r="M22" s="369"/>
      <c r="N22" s="369"/>
      <c r="O22" s="369"/>
      <c r="P22" s="369"/>
      <c r="Q22" s="369"/>
      <c r="R22" s="207"/>
      <c r="S22" s="433"/>
    </row>
    <row r="23" spans="1:19" ht="15">
      <c r="A23" s="350">
        <v>1</v>
      </c>
      <c r="B23" s="208" t="s">
        <v>269</v>
      </c>
      <c r="C23" s="209"/>
      <c r="D23" s="210"/>
      <c r="E23" s="210"/>
      <c r="F23" s="211">
        <f>F8/30.126*1000</f>
        <v>2655.513509924982</v>
      </c>
      <c r="G23" s="211">
        <f aca="true" t="shared" si="0" ref="G23:R23">G8/30.126*1000</f>
        <v>1128.5932417181173</v>
      </c>
      <c r="H23" s="211">
        <v>14513</v>
      </c>
      <c r="I23" s="211">
        <f t="shared" si="0"/>
        <v>0</v>
      </c>
      <c r="J23" s="211">
        <v>18298</v>
      </c>
      <c r="K23" s="212">
        <f t="shared" si="0"/>
        <v>0</v>
      </c>
      <c r="L23" s="213">
        <f t="shared" si="0"/>
        <v>0</v>
      </c>
      <c r="M23" s="211">
        <f t="shared" si="0"/>
        <v>0</v>
      </c>
      <c r="N23" s="211">
        <f t="shared" si="0"/>
        <v>0</v>
      </c>
      <c r="O23" s="211">
        <v>17958</v>
      </c>
      <c r="P23" s="211">
        <v>71511</v>
      </c>
      <c r="Q23" s="211">
        <v>89469</v>
      </c>
      <c r="R23" s="212">
        <f t="shared" si="0"/>
        <v>0</v>
      </c>
      <c r="S23" s="343">
        <v>107767</v>
      </c>
    </row>
    <row r="24" spans="1:19" ht="12.75">
      <c r="A24" s="14">
        <f>A23+1</f>
        <v>2</v>
      </c>
      <c r="B24" s="150" t="s">
        <v>273</v>
      </c>
      <c r="C24" s="218" t="s">
        <v>281</v>
      </c>
      <c r="D24" s="152"/>
      <c r="E24" s="151" t="s">
        <v>278</v>
      </c>
      <c r="F24" s="153"/>
      <c r="G24" s="153">
        <f aca="true" t="shared" si="1" ref="G24:S24">G9/30.126*1000</f>
        <v>0</v>
      </c>
      <c r="H24" s="153">
        <f t="shared" si="1"/>
        <v>0</v>
      </c>
      <c r="I24" s="153">
        <f t="shared" si="1"/>
        <v>0</v>
      </c>
      <c r="J24" s="153">
        <f t="shared" si="1"/>
        <v>0</v>
      </c>
      <c r="K24" s="214">
        <f t="shared" si="1"/>
        <v>0</v>
      </c>
      <c r="L24" s="78">
        <f t="shared" si="1"/>
        <v>0</v>
      </c>
      <c r="M24" s="153">
        <f t="shared" si="1"/>
        <v>0</v>
      </c>
      <c r="N24" s="153">
        <f t="shared" si="1"/>
        <v>0</v>
      </c>
      <c r="O24" s="153">
        <f t="shared" si="1"/>
        <v>0</v>
      </c>
      <c r="P24" s="153">
        <f t="shared" si="1"/>
        <v>0</v>
      </c>
      <c r="Q24" s="153">
        <f t="shared" si="1"/>
        <v>0</v>
      </c>
      <c r="R24" s="214">
        <f t="shared" si="1"/>
        <v>0</v>
      </c>
      <c r="S24" s="154">
        <f t="shared" si="1"/>
        <v>0</v>
      </c>
    </row>
    <row r="25" spans="1:19" ht="12.75">
      <c r="A25" s="14">
        <v>3</v>
      </c>
      <c r="B25" s="215" t="s">
        <v>274</v>
      </c>
      <c r="C25" s="218" t="s">
        <v>281</v>
      </c>
      <c r="D25" s="216"/>
      <c r="E25" s="216" t="s">
        <v>282</v>
      </c>
      <c r="F25" s="334">
        <f>F10/30.126*1000</f>
        <v>829.8479718515567</v>
      </c>
      <c r="G25" s="334">
        <f aca="true" t="shared" si="2" ref="G25:R25">G10/30.126*1000</f>
        <v>331.93918874062274</v>
      </c>
      <c r="H25" s="334">
        <v>11494</v>
      </c>
      <c r="I25" s="153">
        <f t="shared" si="2"/>
        <v>0</v>
      </c>
      <c r="J25" s="153">
        <v>12656</v>
      </c>
      <c r="K25" s="214">
        <f t="shared" si="2"/>
        <v>0</v>
      </c>
      <c r="L25" s="78">
        <f t="shared" si="2"/>
        <v>0</v>
      </c>
      <c r="M25" s="153">
        <f t="shared" si="2"/>
        <v>0</v>
      </c>
      <c r="N25" s="153">
        <f t="shared" si="2"/>
        <v>0</v>
      </c>
      <c r="O25" s="153">
        <f t="shared" si="2"/>
        <v>0</v>
      </c>
      <c r="P25" s="153">
        <f t="shared" si="2"/>
        <v>0</v>
      </c>
      <c r="Q25" s="153">
        <f t="shared" si="2"/>
        <v>0</v>
      </c>
      <c r="R25" s="214">
        <f t="shared" si="2"/>
        <v>0</v>
      </c>
      <c r="S25" s="154">
        <v>12656</v>
      </c>
    </row>
    <row r="26" spans="1:19" ht="12.75">
      <c r="A26" s="14">
        <v>4</v>
      </c>
      <c r="B26" s="215" t="s">
        <v>275</v>
      </c>
      <c r="C26" s="218" t="s">
        <v>281</v>
      </c>
      <c r="D26" s="216"/>
      <c r="E26" s="216" t="s">
        <v>283</v>
      </c>
      <c r="F26" s="334">
        <f>F11/30.126*1000</f>
        <v>1825.6655380734248</v>
      </c>
      <c r="G26" s="334">
        <f aca="true" t="shared" si="3" ref="G26:R26">G11/30.126*1000</f>
        <v>796.6540529774945</v>
      </c>
      <c r="H26" s="334">
        <v>2355</v>
      </c>
      <c r="I26" s="153">
        <f t="shared" si="3"/>
        <v>0</v>
      </c>
      <c r="J26" s="153">
        <v>4978</v>
      </c>
      <c r="K26" s="214">
        <f t="shared" si="3"/>
        <v>0</v>
      </c>
      <c r="L26" s="78">
        <f t="shared" si="3"/>
        <v>0</v>
      </c>
      <c r="M26" s="153">
        <f t="shared" si="3"/>
        <v>0</v>
      </c>
      <c r="N26" s="153">
        <f t="shared" si="3"/>
        <v>0</v>
      </c>
      <c r="O26" s="153">
        <f t="shared" si="3"/>
        <v>0</v>
      </c>
      <c r="P26" s="153">
        <f t="shared" si="3"/>
        <v>0</v>
      </c>
      <c r="Q26" s="153">
        <f t="shared" si="3"/>
        <v>0</v>
      </c>
      <c r="R26" s="214">
        <f t="shared" si="3"/>
        <v>0</v>
      </c>
      <c r="S26" s="154">
        <v>4978</v>
      </c>
    </row>
    <row r="27" spans="1:19" ht="12.75">
      <c r="A27" s="14">
        <v>5</v>
      </c>
      <c r="B27" s="215" t="s">
        <v>276</v>
      </c>
      <c r="C27" s="218" t="s">
        <v>281</v>
      </c>
      <c r="D27" s="216"/>
      <c r="E27" s="216" t="s">
        <v>284</v>
      </c>
      <c r="F27" s="334"/>
      <c r="G27" s="334">
        <f aca="true" t="shared" si="4" ref="G27:S27">G12/30.126*1000</f>
        <v>0</v>
      </c>
      <c r="H27" s="334">
        <f t="shared" si="4"/>
        <v>663.8783774812455</v>
      </c>
      <c r="I27" s="153">
        <f t="shared" si="4"/>
        <v>0</v>
      </c>
      <c r="J27" s="153">
        <f t="shared" si="4"/>
        <v>663.8783774812455</v>
      </c>
      <c r="K27" s="214">
        <f t="shared" si="4"/>
        <v>0</v>
      </c>
      <c r="L27" s="78">
        <f t="shared" si="4"/>
        <v>0</v>
      </c>
      <c r="M27" s="153">
        <f t="shared" si="4"/>
        <v>0</v>
      </c>
      <c r="N27" s="153">
        <f t="shared" si="4"/>
        <v>0</v>
      </c>
      <c r="O27" s="153">
        <f t="shared" si="4"/>
        <v>0</v>
      </c>
      <c r="P27" s="153">
        <f t="shared" si="4"/>
        <v>0</v>
      </c>
      <c r="Q27" s="153">
        <f t="shared" si="4"/>
        <v>0</v>
      </c>
      <c r="R27" s="214">
        <f t="shared" si="4"/>
        <v>0</v>
      </c>
      <c r="S27" s="154">
        <f t="shared" si="4"/>
        <v>663.8783774812455</v>
      </c>
    </row>
    <row r="28" spans="1:21" ht="12.75">
      <c r="A28" s="14">
        <v>6</v>
      </c>
      <c r="B28" s="215" t="s">
        <v>277</v>
      </c>
      <c r="C28" s="218" t="s">
        <v>281</v>
      </c>
      <c r="D28" s="216"/>
      <c r="E28" s="216" t="s">
        <v>285</v>
      </c>
      <c r="F28" s="153"/>
      <c r="G28" s="153">
        <f aca="true" t="shared" si="5" ref="G28:S28">G13/30.126*1000</f>
        <v>0</v>
      </c>
      <c r="H28" s="153">
        <f t="shared" si="5"/>
        <v>0</v>
      </c>
      <c r="I28" s="153">
        <f t="shared" si="5"/>
        <v>0</v>
      </c>
      <c r="J28" s="153">
        <f t="shared" si="5"/>
        <v>0</v>
      </c>
      <c r="K28" s="214">
        <f t="shared" si="5"/>
        <v>0</v>
      </c>
      <c r="L28" s="78">
        <f t="shared" si="5"/>
        <v>0</v>
      </c>
      <c r="M28" s="153">
        <f t="shared" si="5"/>
        <v>0</v>
      </c>
      <c r="N28" s="153">
        <f t="shared" si="5"/>
        <v>0</v>
      </c>
      <c r="O28" s="153">
        <f t="shared" si="5"/>
        <v>0</v>
      </c>
      <c r="P28" s="153">
        <f t="shared" si="5"/>
        <v>0</v>
      </c>
      <c r="Q28" s="153">
        <f t="shared" si="5"/>
        <v>0</v>
      </c>
      <c r="R28" s="214">
        <f t="shared" si="5"/>
        <v>0</v>
      </c>
      <c r="S28" s="154">
        <f t="shared" si="5"/>
        <v>0</v>
      </c>
      <c r="U28" s="7" t="s">
        <v>240</v>
      </c>
    </row>
    <row r="29" spans="1:19" ht="12.75">
      <c r="A29" s="14">
        <v>7</v>
      </c>
      <c r="B29" s="215" t="s">
        <v>279</v>
      </c>
      <c r="C29" s="218" t="s">
        <v>281</v>
      </c>
      <c r="D29" s="216"/>
      <c r="E29" s="216" t="s">
        <v>286</v>
      </c>
      <c r="F29" s="153"/>
      <c r="G29" s="153">
        <f aca="true" t="shared" si="6" ref="G29:R29">G14/30.126*1000</f>
        <v>0</v>
      </c>
      <c r="H29" s="153">
        <f t="shared" si="6"/>
        <v>0</v>
      </c>
      <c r="I29" s="153">
        <f t="shared" si="6"/>
        <v>0</v>
      </c>
      <c r="J29" s="153">
        <f t="shared" si="6"/>
        <v>0</v>
      </c>
      <c r="K29" s="214">
        <f t="shared" si="6"/>
        <v>0</v>
      </c>
      <c r="L29" s="78">
        <f t="shared" si="6"/>
        <v>0</v>
      </c>
      <c r="M29" s="153">
        <f t="shared" si="6"/>
        <v>0</v>
      </c>
      <c r="N29" s="153">
        <f t="shared" si="6"/>
        <v>0</v>
      </c>
      <c r="O29" s="334">
        <f t="shared" si="6"/>
        <v>0</v>
      </c>
      <c r="P29" s="334">
        <v>71511</v>
      </c>
      <c r="Q29" s="153">
        <v>71511</v>
      </c>
      <c r="R29" s="214">
        <f t="shared" si="6"/>
        <v>0</v>
      </c>
      <c r="S29" s="154">
        <v>71511</v>
      </c>
    </row>
    <row r="30" spans="1:19" ht="13.5" thickBot="1">
      <c r="A30" s="265">
        <v>8</v>
      </c>
      <c r="B30" s="331" t="s">
        <v>280</v>
      </c>
      <c r="C30" s="344" t="s">
        <v>281</v>
      </c>
      <c r="D30" s="333"/>
      <c r="E30" s="333" t="s">
        <v>325</v>
      </c>
      <c r="F30" s="326"/>
      <c r="G30" s="326">
        <f aca="true" t="shared" si="7" ref="G30:R30">G15/30.126*1000</f>
        <v>0</v>
      </c>
      <c r="H30" s="326">
        <f t="shared" si="7"/>
        <v>0</v>
      </c>
      <c r="I30" s="326">
        <f t="shared" si="7"/>
        <v>0</v>
      </c>
      <c r="J30" s="326">
        <f t="shared" si="7"/>
        <v>0</v>
      </c>
      <c r="K30" s="345">
        <f t="shared" si="7"/>
        <v>0</v>
      </c>
      <c r="L30" s="346">
        <f t="shared" si="7"/>
        <v>0</v>
      </c>
      <c r="M30" s="326">
        <f t="shared" si="7"/>
        <v>0</v>
      </c>
      <c r="N30" s="326">
        <f t="shared" si="7"/>
        <v>0</v>
      </c>
      <c r="O30" s="335">
        <v>17958</v>
      </c>
      <c r="P30" s="335">
        <f t="shared" si="7"/>
        <v>0</v>
      </c>
      <c r="Q30" s="326">
        <v>17958</v>
      </c>
      <c r="R30" s="345">
        <f t="shared" si="7"/>
        <v>0</v>
      </c>
      <c r="S30" s="329">
        <v>17958</v>
      </c>
    </row>
    <row r="31" spans="1:19" ht="13.5" thickBot="1">
      <c r="A31" s="390"/>
      <c r="B31" s="221"/>
      <c r="C31" s="388"/>
      <c r="D31" s="389"/>
      <c r="E31" s="389"/>
      <c r="F31" s="189"/>
      <c r="G31" s="189"/>
      <c r="H31" s="189"/>
      <c r="I31" s="189"/>
      <c r="J31" s="189"/>
      <c r="K31" s="15"/>
      <c r="L31" s="391"/>
      <c r="M31" s="392"/>
      <c r="N31" s="392"/>
      <c r="O31" s="393"/>
      <c r="P31" s="393"/>
      <c r="Q31" s="392"/>
      <c r="R31" s="394"/>
      <c r="S31" s="395"/>
    </row>
    <row r="32" spans="1:19" ht="12.75" customHeight="1">
      <c r="A32" s="429" t="s">
        <v>353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1"/>
      <c r="L32" s="338"/>
      <c r="M32" s="339"/>
      <c r="N32" s="339"/>
      <c r="O32" s="339"/>
      <c r="P32" s="339"/>
      <c r="Q32" s="339"/>
      <c r="R32" s="340"/>
      <c r="S32" s="432" t="s">
        <v>360</v>
      </c>
    </row>
    <row r="33" spans="1:19" ht="18.75">
      <c r="A33" s="341"/>
      <c r="B33" s="200"/>
      <c r="C33" s="201"/>
      <c r="D33" s="202"/>
      <c r="E33" s="203"/>
      <c r="F33" s="434" t="s">
        <v>2</v>
      </c>
      <c r="G33" s="434"/>
      <c r="H33" s="434"/>
      <c r="I33" s="434"/>
      <c r="J33" s="434"/>
      <c r="K33" s="204"/>
      <c r="L33" s="434" t="s">
        <v>3</v>
      </c>
      <c r="M33" s="434"/>
      <c r="N33" s="434"/>
      <c r="O33" s="434"/>
      <c r="P33" s="434"/>
      <c r="Q33" s="434"/>
      <c r="R33" s="204"/>
      <c r="S33" s="433"/>
    </row>
    <row r="34" spans="1:19" ht="12.75">
      <c r="A34" s="341"/>
      <c r="B34" s="205" t="s">
        <v>95</v>
      </c>
      <c r="C34" s="202" t="s">
        <v>5</v>
      </c>
      <c r="D34" s="435" t="s">
        <v>6</v>
      </c>
      <c r="E34" s="436"/>
      <c r="F34" s="436"/>
      <c r="G34" s="436"/>
      <c r="H34" s="436"/>
      <c r="I34" s="436"/>
      <c r="J34" s="436"/>
      <c r="K34" s="206"/>
      <c r="L34" s="435"/>
      <c r="M34" s="437"/>
      <c r="N34" s="437"/>
      <c r="O34" s="437"/>
      <c r="P34" s="437"/>
      <c r="Q34" s="437"/>
      <c r="R34" s="206"/>
      <c r="S34" s="433"/>
    </row>
    <row r="35" spans="1:19" ht="12.75">
      <c r="A35" s="341"/>
      <c r="B35" s="205" t="s">
        <v>97</v>
      </c>
      <c r="C35" s="202" t="s">
        <v>8</v>
      </c>
      <c r="D35" s="202"/>
      <c r="E35" s="203" t="s">
        <v>9</v>
      </c>
      <c r="F35" s="369">
        <v>610</v>
      </c>
      <c r="G35" s="369">
        <v>620</v>
      </c>
      <c r="H35" s="369">
        <v>630</v>
      </c>
      <c r="I35" s="369">
        <v>640</v>
      </c>
      <c r="J35" s="369" t="s">
        <v>10</v>
      </c>
      <c r="K35" s="207"/>
      <c r="L35" s="368">
        <v>711</v>
      </c>
      <c r="M35" s="369">
        <v>713</v>
      </c>
      <c r="N35" s="369">
        <v>714</v>
      </c>
      <c r="O35" s="369">
        <v>716</v>
      </c>
      <c r="P35" s="369">
        <v>717</v>
      </c>
      <c r="Q35" s="369" t="s">
        <v>10</v>
      </c>
      <c r="R35" s="207"/>
      <c r="S35" s="433"/>
    </row>
    <row r="36" spans="1:19" ht="12.75">
      <c r="A36" s="341"/>
      <c r="B36" s="205" t="s">
        <v>96</v>
      </c>
      <c r="C36" s="202"/>
      <c r="D36" s="202"/>
      <c r="E36" s="203"/>
      <c r="F36" s="369"/>
      <c r="G36" s="369"/>
      <c r="H36" s="369"/>
      <c r="I36" s="369"/>
      <c r="J36" s="369"/>
      <c r="K36" s="207"/>
      <c r="L36" s="368"/>
      <c r="M36" s="369"/>
      <c r="N36" s="369"/>
      <c r="O36" s="369"/>
      <c r="P36" s="369"/>
      <c r="Q36" s="369"/>
      <c r="R36" s="207"/>
      <c r="S36" s="433"/>
    </row>
    <row r="37" spans="1:19" ht="15">
      <c r="A37" s="350">
        <v>1</v>
      </c>
      <c r="B37" s="208" t="s">
        <v>269</v>
      </c>
      <c r="C37" s="209"/>
      <c r="D37" s="210"/>
      <c r="E37" s="210"/>
      <c r="F37" s="211">
        <v>2144</v>
      </c>
      <c r="G37" s="211">
        <v>1061</v>
      </c>
      <c r="H37" s="211">
        <v>12571</v>
      </c>
      <c r="I37" s="211"/>
      <c r="J37" s="211">
        <f>SUM(F37:I37)</f>
        <v>15776</v>
      </c>
      <c r="K37" s="212"/>
      <c r="L37" s="213"/>
      <c r="M37" s="211"/>
      <c r="N37" s="211"/>
      <c r="O37" s="211">
        <v>18068</v>
      </c>
      <c r="P37" s="211">
        <v>23297</v>
      </c>
      <c r="Q37" s="211">
        <f>SUM(O37:P37)</f>
        <v>41365</v>
      </c>
      <c r="R37" s="212"/>
      <c r="S37" s="343">
        <v>57141</v>
      </c>
    </row>
    <row r="38" spans="1:19" ht="12.75">
      <c r="A38" s="14">
        <f>A37+1</f>
        <v>2</v>
      </c>
      <c r="B38" s="150" t="s">
        <v>273</v>
      </c>
      <c r="C38" s="218" t="s">
        <v>281</v>
      </c>
      <c r="D38" s="152"/>
      <c r="E38" s="151" t="s">
        <v>278</v>
      </c>
      <c r="F38" s="153"/>
      <c r="G38" s="153"/>
      <c r="H38" s="153"/>
      <c r="I38" s="153"/>
      <c r="J38" s="153"/>
      <c r="K38" s="214"/>
      <c r="L38" s="78"/>
      <c r="M38" s="153"/>
      <c r="N38" s="153"/>
      <c r="O38" s="153"/>
      <c r="P38" s="153"/>
      <c r="Q38" s="153"/>
      <c r="R38" s="214"/>
      <c r="S38" s="154"/>
    </row>
    <row r="39" spans="1:19" ht="12.75">
      <c r="A39" s="14">
        <v>3</v>
      </c>
      <c r="B39" s="215" t="s">
        <v>274</v>
      </c>
      <c r="C39" s="218" t="s">
        <v>281</v>
      </c>
      <c r="D39" s="216"/>
      <c r="E39" s="216" t="s">
        <v>282</v>
      </c>
      <c r="F39" s="334">
        <v>830</v>
      </c>
      <c r="G39" s="334">
        <v>332</v>
      </c>
      <c r="H39" s="334">
        <v>12000</v>
      </c>
      <c r="I39" s="153"/>
      <c r="J39" s="153">
        <f>SUM(F39:I39)</f>
        <v>13162</v>
      </c>
      <c r="K39" s="214"/>
      <c r="L39" s="78"/>
      <c r="M39" s="153"/>
      <c r="N39" s="153"/>
      <c r="O39" s="153"/>
      <c r="P39" s="153"/>
      <c r="Q39" s="153"/>
      <c r="R39" s="214"/>
      <c r="S39" s="153">
        <v>13162</v>
      </c>
    </row>
    <row r="40" spans="1:19" ht="12.75">
      <c r="A40" s="14">
        <v>4</v>
      </c>
      <c r="B40" s="215" t="s">
        <v>275</v>
      </c>
      <c r="C40" s="218" t="s">
        <v>281</v>
      </c>
      <c r="D40" s="216"/>
      <c r="E40" s="216" t="s">
        <v>283</v>
      </c>
      <c r="F40" s="334">
        <v>1314</v>
      </c>
      <c r="G40" s="334">
        <v>729</v>
      </c>
      <c r="H40" s="334">
        <v>389</v>
      </c>
      <c r="I40" s="153"/>
      <c r="J40" s="153">
        <f>SUM(F40:I40)</f>
        <v>2432</v>
      </c>
      <c r="K40" s="214"/>
      <c r="L40" s="78"/>
      <c r="M40" s="153"/>
      <c r="N40" s="153"/>
      <c r="O40" s="153"/>
      <c r="P40" s="153"/>
      <c r="Q40" s="153"/>
      <c r="R40" s="214"/>
      <c r="S40" s="153">
        <v>2432</v>
      </c>
    </row>
    <row r="41" spans="1:19" ht="12.75">
      <c r="A41" s="14">
        <v>5</v>
      </c>
      <c r="B41" s="215" t="s">
        <v>276</v>
      </c>
      <c r="C41" s="218" t="s">
        <v>281</v>
      </c>
      <c r="D41" s="216"/>
      <c r="E41" s="216" t="s">
        <v>354</v>
      </c>
      <c r="F41" s="334"/>
      <c r="G41" s="334"/>
      <c r="H41" s="334">
        <v>182</v>
      </c>
      <c r="I41" s="153"/>
      <c r="J41" s="153">
        <v>182</v>
      </c>
      <c r="K41" s="214"/>
      <c r="L41" s="78"/>
      <c r="M41" s="153"/>
      <c r="N41" s="153"/>
      <c r="O41" s="153"/>
      <c r="P41" s="153"/>
      <c r="Q41" s="153"/>
      <c r="R41" s="214"/>
      <c r="S41" s="153">
        <v>182</v>
      </c>
    </row>
    <row r="42" spans="1:19" ht="12.75">
      <c r="A42" s="14">
        <v>6</v>
      </c>
      <c r="B42" s="215" t="s">
        <v>277</v>
      </c>
      <c r="C42" s="218" t="s">
        <v>281</v>
      </c>
      <c r="D42" s="216"/>
      <c r="E42" s="216" t="s">
        <v>285</v>
      </c>
      <c r="F42" s="153"/>
      <c r="G42" s="153"/>
      <c r="H42" s="153"/>
      <c r="I42" s="153"/>
      <c r="J42" s="153"/>
      <c r="K42" s="214"/>
      <c r="L42" s="78"/>
      <c r="M42" s="153"/>
      <c r="N42" s="153"/>
      <c r="O42" s="153"/>
      <c r="P42" s="153"/>
      <c r="Q42" s="153"/>
      <c r="R42" s="214"/>
      <c r="S42" s="154"/>
    </row>
    <row r="43" spans="1:19" ht="12.75">
      <c r="A43" s="14">
        <v>7</v>
      </c>
      <c r="B43" s="215" t="s">
        <v>279</v>
      </c>
      <c r="C43" s="218" t="s">
        <v>281</v>
      </c>
      <c r="D43" s="216"/>
      <c r="E43" s="216" t="s">
        <v>286</v>
      </c>
      <c r="F43" s="153"/>
      <c r="G43" s="153"/>
      <c r="H43" s="153"/>
      <c r="I43" s="153"/>
      <c r="J43" s="153"/>
      <c r="K43" s="214"/>
      <c r="L43" s="78"/>
      <c r="M43" s="153"/>
      <c r="N43" s="153"/>
      <c r="O43" s="334"/>
      <c r="P43" s="334">
        <v>23297</v>
      </c>
      <c r="Q43" s="153">
        <v>23297</v>
      </c>
      <c r="R43" s="214"/>
      <c r="S43" s="153">
        <v>23297</v>
      </c>
    </row>
    <row r="44" spans="1:19" ht="13.5" thickBot="1">
      <c r="A44" s="265">
        <v>8</v>
      </c>
      <c r="B44" s="331" t="s">
        <v>280</v>
      </c>
      <c r="C44" s="344" t="s">
        <v>281</v>
      </c>
      <c r="D44" s="333"/>
      <c r="E44" s="333" t="s">
        <v>325</v>
      </c>
      <c r="F44" s="326"/>
      <c r="G44" s="326"/>
      <c r="H44" s="326"/>
      <c r="I44" s="326"/>
      <c r="J44" s="326"/>
      <c r="K44" s="345"/>
      <c r="L44" s="346"/>
      <c r="M44" s="326"/>
      <c r="N44" s="326"/>
      <c r="O44" s="335">
        <v>18068</v>
      </c>
      <c r="P44" s="335"/>
      <c r="Q44" s="326">
        <v>18068</v>
      </c>
      <c r="R44" s="345"/>
      <c r="S44" s="326">
        <v>18068</v>
      </c>
    </row>
  </sheetData>
  <mergeCells count="29">
    <mergeCell ref="A18:K18"/>
    <mergeCell ref="S18:S22"/>
    <mergeCell ref="F19:J19"/>
    <mergeCell ref="L19:Q19"/>
    <mergeCell ref="D20:J20"/>
    <mergeCell ref="L20:Q20"/>
    <mergeCell ref="A3:K3"/>
    <mergeCell ref="L6:L7"/>
    <mergeCell ref="Q6:Q7"/>
    <mergeCell ref="P6:P7"/>
    <mergeCell ref="M6:M7"/>
    <mergeCell ref="N6:N7"/>
    <mergeCell ref="O6:O7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J6:J7"/>
    <mergeCell ref="A32:K32"/>
    <mergeCell ref="S32:S36"/>
    <mergeCell ref="F33:J33"/>
    <mergeCell ref="L33:Q33"/>
    <mergeCell ref="D34:J34"/>
    <mergeCell ref="L34:Q34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4"/>
  <sheetViews>
    <sheetView showZeros="0" workbookViewId="0" topLeftCell="D1">
      <selection activeCell="S10" sqref="S1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10.57421875" style="0" customWidth="1"/>
    <col min="20" max="21" width="9.140625" style="7" customWidth="1"/>
  </cols>
  <sheetData>
    <row r="1" spans="2:5" ht="18.75">
      <c r="B1" s="107" t="s">
        <v>93</v>
      </c>
      <c r="C1" s="108"/>
      <c r="D1" s="108"/>
      <c r="E1" s="108"/>
    </row>
    <row r="2" ht="8.25" customHeight="1" thickBot="1"/>
    <row r="3" spans="1:19" ht="13.5" customHeight="1" thickBot="1">
      <c r="A3" s="264"/>
      <c r="B3" s="103"/>
      <c r="C3" s="103"/>
      <c r="D3" s="103"/>
      <c r="E3" s="284" t="s">
        <v>336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"/>
      <c r="S3" s="454" t="s">
        <v>119</v>
      </c>
    </row>
    <row r="4" spans="1:19" ht="18.75" customHeight="1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3" t="s">
        <v>3</v>
      </c>
      <c r="M4" s="444"/>
      <c r="N4" s="444"/>
      <c r="O4" s="444"/>
      <c r="P4" s="444"/>
      <c r="Q4" s="445"/>
      <c r="R4" s="10"/>
      <c r="S4" s="455"/>
    </row>
    <row r="5" spans="1:19" ht="12.75">
      <c r="A5" s="90"/>
      <c r="B5" s="91" t="s">
        <v>95</v>
      </c>
      <c r="C5" s="92" t="s">
        <v>5</v>
      </c>
      <c r="D5" s="446" t="s">
        <v>6</v>
      </c>
      <c r="E5" s="447"/>
      <c r="F5" s="447"/>
      <c r="G5" s="447"/>
      <c r="H5" s="447"/>
      <c r="I5" s="447"/>
      <c r="J5" s="448"/>
      <c r="K5" s="11"/>
      <c r="L5" s="449"/>
      <c r="M5" s="450"/>
      <c r="N5" s="450"/>
      <c r="O5" s="450"/>
      <c r="P5" s="450"/>
      <c r="Q5" s="451"/>
      <c r="R5" s="11"/>
      <c r="S5" s="455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2">
        <v>610</v>
      </c>
      <c r="G6" s="425">
        <v>620</v>
      </c>
      <c r="H6" s="425">
        <v>630</v>
      </c>
      <c r="I6" s="425">
        <v>640</v>
      </c>
      <c r="J6" s="418" t="s">
        <v>10</v>
      </c>
      <c r="K6" s="12"/>
      <c r="L6" s="420">
        <v>711</v>
      </c>
      <c r="M6" s="425">
        <v>713</v>
      </c>
      <c r="N6" s="425">
        <v>714</v>
      </c>
      <c r="O6" s="425">
        <v>716</v>
      </c>
      <c r="P6" s="423">
        <v>717</v>
      </c>
      <c r="Q6" s="418" t="s">
        <v>10</v>
      </c>
      <c r="R6" s="12"/>
      <c r="S6" s="455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56"/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6926</v>
      </c>
      <c r="G8" s="110">
        <v>2472</v>
      </c>
      <c r="H8" s="110">
        <v>3071</v>
      </c>
      <c r="I8" s="110">
        <v>206</v>
      </c>
      <c r="J8" s="110">
        <f>SUM(F8:I8)</f>
        <v>12675</v>
      </c>
      <c r="K8" s="121"/>
      <c r="L8" s="109"/>
      <c r="M8" s="110"/>
      <c r="N8" s="110"/>
      <c r="O8" s="110"/>
      <c r="P8" s="110">
        <v>10654</v>
      </c>
      <c r="Q8" s="227" t="s">
        <v>128</v>
      </c>
      <c r="R8" s="13"/>
      <c r="S8" s="106">
        <v>23329</v>
      </c>
      <c r="U8" s="7" t="s">
        <v>128</v>
      </c>
    </row>
    <row r="9" spans="1:21" ht="13.5" thickTop="1">
      <c r="A9" s="14">
        <f aca="true" t="shared" si="0" ref="A9:A42">A8+1</f>
        <v>2</v>
      </c>
      <c r="B9" s="150" t="s">
        <v>98</v>
      </c>
      <c r="C9" s="151" t="s">
        <v>102</v>
      </c>
      <c r="D9" s="152"/>
      <c r="E9" s="152"/>
      <c r="F9" s="153">
        <f>F10</f>
        <v>4192</v>
      </c>
      <c r="G9" s="153">
        <f>+G10</f>
        <v>1495</v>
      </c>
      <c r="H9" s="153">
        <v>1798</v>
      </c>
      <c r="I9" s="153">
        <v>154</v>
      </c>
      <c r="J9" s="153">
        <f aca="true" t="shared" si="1" ref="J9:J42">SUM(F9:I9)</f>
        <v>7639</v>
      </c>
      <c r="K9" s="144">
        <f>+K10</f>
        <v>0</v>
      </c>
      <c r="L9" s="79">
        <f>+L10</f>
        <v>0</v>
      </c>
      <c r="M9" s="153"/>
      <c r="N9" s="153"/>
      <c r="O9" s="153"/>
      <c r="P9" s="153">
        <v>10654</v>
      </c>
      <c r="Q9" s="154"/>
      <c r="R9" s="15"/>
      <c r="S9" s="155">
        <v>18293</v>
      </c>
      <c r="U9" s="7" t="s">
        <v>128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205</v>
      </c>
      <c r="E10" s="125"/>
      <c r="F10" s="16">
        <v>4192</v>
      </c>
      <c r="G10" s="16">
        <f>+G11</f>
        <v>1495</v>
      </c>
      <c r="H10" s="16">
        <v>1798</v>
      </c>
      <c r="I10" s="16">
        <v>154</v>
      </c>
      <c r="J10" s="16">
        <f t="shared" si="1"/>
        <v>7639</v>
      </c>
      <c r="K10" s="126"/>
      <c r="L10" s="51"/>
      <c r="M10" s="16"/>
      <c r="N10" s="16"/>
      <c r="O10" s="16"/>
      <c r="P10" s="16"/>
      <c r="Q10" s="17"/>
      <c r="R10" s="18"/>
      <c r="S10" s="19">
        <f aca="true" t="shared" si="2" ref="S10:S42">J10+Q10</f>
        <v>7639</v>
      </c>
      <c r="U10" s="7" t="s">
        <v>128</v>
      </c>
    </row>
    <row r="11" spans="1:21" ht="12.75">
      <c r="A11" s="14">
        <f t="shared" si="0"/>
        <v>4</v>
      </c>
      <c r="B11" s="58"/>
      <c r="C11" s="53"/>
      <c r="D11" s="20"/>
      <c r="E11" s="127" t="s">
        <v>206</v>
      </c>
      <c r="F11" s="37">
        <v>4192</v>
      </c>
      <c r="G11" s="37">
        <v>1495</v>
      </c>
      <c r="H11" s="38">
        <v>1798</v>
      </c>
      <c r="I11" s="37"/>
      <c r="J11" s="22">
        <f t="shared" si="1"/>
        <v>7485</v>
      </c>
      <c r="K11" s="128"/>
      <c r="L11" s="21"/>
      <c r="M11" s="22"/>
      <c r="N11" s="22"/>
      <c r="O11" s="22"/>
      <c r="P11" s="22"/>
      <c r="Q11" s="24"/>
      <c r="R11" s="25"/>
      <c r="S11" s="26">
        <f t="shared" si="2"/>
        <v>7485</v>
      </c>
      <c r="U11" s="7" t="s">
        <v>128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8">
        <v>1100</v>
      </c>
      <c r="I12" s="38">
        <v>154</v>
      </c>
      <c r="J12" s="50">
        <f t="shared" si="1"/>
        <v>1254</v>
      </c>
      <c r="K12" s="128"/>
      <c r="L12" s="21"/>
      <c r="M12" s="22"/>
      <c r="N12" s="22"/>
      <c r="O12" s="22"/>
      <c r="P12" s="22"/>
      <c r="Q12" s="24"/>
      <c r="R12" s="25"/>
      <c r="S12" s="26">
        <f t="shared" si="2"/>
        <v>1254</v>
      </c>
      <c r="U12" s="7" t="s">
        <v>128</v>
      </c>
    </row>
    <row r="13" spans="1:21" ht="12.75">
      <c r="A13" s="14">
        <f t="shared" si="0"/>
        <v>6</v>
      </c>
      <c r="B13" s="58"/>
      <c r="C13" s="53"/>
      <c r="D13" s="20"/>
      <c r="E13" s="129" t="s">
        <v>204</v>
      </c>
      <c r="F13" s="37"/>
      <c r="G13" s="37"/>
      <c r="H13" s="38">
        <v>698</v>
      </c>
      <c r="I13" s="37"/>
      <c r="J13" s="50">
        <f t="shared" si="1"/>
        <v>698</v>
      </c>
      <c r="K13" s="112"/>
      <c r="L13" s="36"/>
      <c r="M13" s="37"/>
      <c r="N13" s="37"/>
      <c r="O13" s="37"/>
      <c r="P13" s="37"/>
      <c r="Q13" s="24"/>
      <c r="R13" s="28"/>
      <c r="S13" s="26">
        <f t="shared" si="2"/>
        <v>698</v>
      </c>
      <c r="U13" s="7" t="s">
        <v>128</v>
      </c>
    </row>
    <row r="14" spans="1:21" ht="12.75">
      <c r="A14" s="14">
        <v>7</v>
      </c>
      <c r="B14" s="58"/>
      <c r="C14" s="53"/>
      <c r="D14" s="20"/>
      <c r="E14" s="129" t="s">
        <v>128</v>
      </c>
      <c r="F14" s="37"/>
      <c r="G14" s="37"/>
      <c r="H14" s="38"/>
      <c r="I14" s="37"/>
      <c r="J14" s="37" t="s">
        <v>128</v>
      </c>
      <c r="K14" s="112"/>
      <c r="L14" s="36"/>
      <c r="M14" s="37"/>
      <c r="N14" s="37"/>
      <c r="O14" s="37"/>
      <c r="P14" s="37"/>
      <c r="Q14" s="24"/>
      <c r="R14" s="28"/>
      <c r="S14" s="26" t="s">
        <v>128</v>
      </c>
      <c r="U14" s="7" t="s">
        <v>128</v>
      </c>
    </row>
    <row r="15" spans="1:19" ht="12.75" hidden="1">
      <c r="A15" s="14">
        <f t="shared" si="0"/>
        <v>8</v>
      </c>
      <c r="B15" s="58"/>
      <c r="C15" s="53"/>
      <c r="D15" s="20" t="s">
        <v>17</v>
      </c>
      <c r="E15" s="127" t="s">
        <v>18</v>
      </c>
      <c r="F15" s="22">
        <v>1660</v>
      </c>
      <c r="G15" s="22">
        <v>580</v>
      </c>
      <c r="H15" s="23">
        <f>SUM(H16:H18)</f>
        <v>637</v>
      </c>
      <c r="I15" s="22"/>
      <c r="J15" s="22">
        <f t="shared" si="1"/>
        <v>2877</v>
      </c>
      <c r="K15" s="128"/>
      <c r="L15" s="21"/>
      <c r="M15" s="22"/>
      <c r="N15" s="22"/>
      <c r="O15" s="22"/>
      <c r="P15" s="22">
        <f>SUM(P17:P19)</f>
        <v>85</v>
      </c>
      <c r="Q15" s="24">
        <f aca="true" t="shared" si="3" ref="Q15:Q42">SUM(L15:P15)</f>
        <v>85</v>
      </c>
      <c r="R15" s="25"/>
      <c r="S15" s="26">
        <f t="shared" si="2"/>
        <v>2962</v>
      </c>
    </row>
    <row r="16" spans="1:19" ht="12.75" hidden="1">
      <c r="A16" s="14">
        <f t="shared" si="0"/>
        <v>9</v>
      </c>
      <c r="B16" s="58"/>
      <c r="C16" s="53"/>
      <c r="D16" s="20"/>
      <c r="E16" s="129" t="s">
        <v>13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>
        <f t="shared" si="3"/>
        <v>0</v>
      </c>
      <c r="R16" s="25"/>
      <c r="S16" s="26">
        <f t="shared" si="2"/>
        <v>488</v>
      </c>
    </row>
    <row r="17" spans="1:19" ht="12.75" hidden="1">
      <c r="A17" s="14">
        <f t="shared" si="0"/>
        <v>10</v>
      </c>
      <c r="B17" s="58"/>
      <c r="C17" s="53"/>
      <c r="D17" s="20"/>
      <c r="E17" s="129" t="s">
        <v>14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>
        <f t="shared" si="3"/>
        <v>0</v>
      </c>
      <c r="R17" s="28"/>
      <c r="S17" s="26">
        <f t="shared" si="2"/>
        <v>36</v>
      </c>
    </row>
    <row r="18" spans="1:19" ht="12.75" hidden="1">
      <c r="A18" s="14">
        <f t="shared" si="0"/>
        <v>11</v>
      </c>
      <c r="B18" s="58"/>
      <c r="C18" s="53"/>
      <c r="D18" s="20"/>
      <c r="E18" s="129" t="s">
        <v>15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>
        <f t="shared" si="3"/>
        <v>0</v>
      </c>
      <c r="R18" s="28"/>
      <c r="S18" s="26">
        <f t="shared" si="2"/>
        <v>113</v>
      </c>
    </row>
    <row r="19" spans="1:19" ht="12.75" hidden="1">
      <c r="A19" s="14">
        <f t="shared" si="0"/>
        <v>12</v>
      </c>
      <c r="B19" s="58"/>
      <c r="C19" s="53"/>
      <c r="D19" s="20"/>
      <c r="E19" s="129" t="s">
        <v>16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>
        <v>85</v>
      </c>
      <c r="Q19" s="24">
        <f t="shared" si="3"/>
        <v>85</v>
      </c>
      <c r="R19" s="28"/>
      <c r="S19" s="26">
        <f t="shared" si="2"/>
        <v>85</v>
      </c>
    </row>
    <row r="20" spans="1:19" ht="12.75" hidden="1">
      <c r="A20" s="14">
        <f t="shared" si="0"/>
        <v>13</v>
      </c>
      <c r="B20" s="58"/>
      <c r="C20" s="53"/>
      <c r="D20" s="20" t="s">
        <v>19</v>
      </c>
      <c r="E20" s="127" t="s">
        <v>20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>
        <f>SUM(M21:M25)</f>
        <v>30</v>
      </c>
      <c r="N20" s="22"/>
      <c r="O20" s="22"/>
      <c r="P20" s="22">
        <f>SUM(P22:P25)</f>
        <v>200</v>
      </c>
      <c r="Q20" s="24">
        <f t="shared" si="3"/>
        <v>230</v>
      </c>
      <c r="R20" s="25"/>
      <c r="S20" s="26">
        <f t="shared" si="2"/>
        <v>4175</v>
      </c>
    </row>
    <row r="21" spans="1:19" ht="12.75" hidden="1">
      <c r="A21" s="14">
        <f t="shared" si="0"/>
        <v>14</v>
      </c>
      <c r="B21" s="58"/>
      <c r="C21" s="53"/>
      <c r="D21" s="20"/>
      <c r="E21" s="129" t="s">
        <v>13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>
        <f t="shared" si="3"/>
        <v>0</v>
      </c>
      <c r="R21" s="25"/>
      <c r="S21" s="26">
        <f t="shared" si="2"/>
        <v>1151</v>
      </c>
    </row>
    <row r="22" spans="1:19" ht="12.75" hidden="1">
      <c r="A22" s="14">
        <f t="shared" si="0"/>
        <v>15</v>
      </c>
      <c r="B22" s="58"/>
      <c r="C22" s="53"/>
      <c r="D22" s="20"/>
      <c r="E22" s="129" t="s">
        <v>14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>
        <f t="shared" si="3"/>
        <v>0</v>
      </c>
      <c r="R22" s="28"/>
      <c r="S22" s="26">
        <f t="shared" si="2"/>
        <v>44</v>
      </c>
    </row>
    <row r="23" spans="1:19" ht="12.75" hidden="1">
      <c r="A23" s="14">
        <f t="shared" si="0"/>
        <v>16</v>
      </c>
      <c r="B23" s="58"/>
      <c r="C23" s="53"/>
      <c r="D23" s="20"/>
      <c r="E23" s="129" t="s">
        <v>21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140</v>
      </c>
      <c r="Q23" s="24">
        <f t="shared" si="3"/>
        <v>140</v>
      </c>
      <c r="R23" s="28"/>
      <c r="S23" s="26">
        <f t="shared" si="2"/>
        <v>140</v>
      </c>
    </row>
    <row r="24" spans="1:19" ht="12.75" hidden="1">
      <c r="A24" s="14">
        <f t="shared" si="0"/>
        <v>17</v>
      </c>
      <c r="B24" s="58"/>
      <c r="C24" s="53"/>
      <c r="D24" s="20"/>
      <c r="E24" s="129" t="s">
        <v>16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>
        <v>60</v>
      </c>
      <c r="Q24" s="24">
        <f t="shared" si="3"/>
        <v>60</v>
      </c>
      <c r="R24" s="28"/>
      <c r="S24" s="26">
        <f t="shared" si="2"/>
        <v>60</v>
      </c>
    </row>
    <row r="25" spans="1:19" ht="12.75" hidden="1">
      <c r="A25" s="14">
        <f t="shared" si="0"/>
        <v>18</v>
      </c>
      <c r="B25" s="58"/>
      <c r="C25" s="53"/>
      <c r="D25" s="20"/>
      <c r="E25" s="129" t="s">
        <v>22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>
        <v>30</v>
      </c>
      <c r="N25" s="37"/>
      <c r="O25" s="37"/>
      <c r="P25" s="40"/>
      <c r="Q25" s="24">
        <f t="shared" si="3"/>
        <v>30</v>
      </c>
      <c r="R25" s="28"/>
      <c r="S25" s="26">
        <f t="shared" si="2"/>
        <v>30</v>
      </c>
    </row>
    <row r="26" spans="1:19" ht="12.75" hidden="1">
      <c r="A26" s="14">
        <f t="shared" si="0"/>
        <v>19</v>
      </c>
      <c r="B26" s="58"/>
      <c r="C26" s="53"/>
      <c r="D26" s="20" t="s">
        <v>23</v>
      </c>
      <c r="E26" s="127" t="s">
        <v>24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>
        <f>SUM(P28:P29)</f>
        <v>85</v>
      </c>
      <c r="Q26" s="24">
        <f t="shared" si="3"/>
        <v>85</v>
      </c>
      <c r="R26" s="25"/>
      <c r="S26" s="26">
        <f t="shared" si="2"/>
        <v>2902</v>
      </c>
    </row>
    <row r="27" spans="1:19" ht="12.75" hidden="1">
      <c r="A27" s="14">
        <f t="shared" si="0"/>
        <v>20</v>
      </c>
      <c r="B27" s="58"/>
      <c r="C27" s="53"/>
      <c r="D27" s="20"/>
      <c r="E27" s="129" t="s">
        <v>13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>
        <f t="shared" si="3"/>
        <v>0</v>
      </c>
      <c r="R27" s="25"/>
      <c r="S27" s="26">
        <f t="shared" si="2"/>
        <v>731</v>
      </c>
    </row>
    <row r="28" spans="1:19" ht="12.75" hidden="1">
      <c r="A28" s="14">
        <f t="shared" si="0"/>
        <v>21</v>
      </c>
      <c r="B28" s="58"/>
      <c r="C28" s="53"/>
      <c r="D28" s="20"/>
      <c r="E28" s="129" t="s">
        <v>14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>
        <f t="shared" si="3"/>
        <v>0</v>
      </c>
      <c r="R28" s="28"/>
      <c r="S28" s="26">
        <f t="shared" si="2"/>
        <v>36</v>
      </c>
    </row>
    <row r="29" spans="1:19" ht="12.75" hidden="1">
      <c r="A29" s="14">
        <f t="shared" si="0"/>
        <v>22</v>
      </c>
      <c r="B29" s="58"/>
      <c r="C29" s="53"/>
      <c r="D29" s="20"/>
      <c r="E29" s="129" t="s">
        <v>16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>
        <v>85</v>
      </c>
      <c r="Q29" s="27">
        <f t="shared" si="3"/>
        <v>85</v>
      </c>
      <c r="R29" s="28"/>
      <c r="S29" s="26">
        <f t="shared" si="2"/>
        <v>85</v>
      </c>
    </row>
    <row r="30" spans="1:19" ht="12.75" hidden="1">
      <c r="A30" s="14">
        <f t="shared" si="0"/>
        <v>23</v>
      </c>
      <c r="B30" s="58"/>
      <c r="C30" s="53"/>
      <c r="D30" s="20" t="s">
        <v>25</v>
      </c>
      <c r="E30" s="127" t="s">
        <v>26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>
        <f>SUM(P32:P33)</f>
        <v>60</v>
      </c>
      <c r="Q30" s="27">
        <f t="shared" si="3"/>
        <v>60</v>
      </c>
      <c r="R30" s="25"/>
      <c r="S30" s="26">
        <f t="shared" si="2"/>
        <v>3990</v>
      </c>
    </row>
    <row r="31" spans="1:19" ht="12.75" hidden="1">
      <c r="A31" s="14">
        <f t="shared" si="0"/>
        <v>24</v>
      </c>
      <c r="B31" s="58"/>
      <c r="C31" s="53"/>
      <c r="D31" s="20"/>
      <c r="E31" s="129" t="s">
        <v>13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>
        <f t="shared" si="3"/>
        <v>0</v>
      </c>
      <c r="R31" s="25"/>
      <c r="S31" s="26">
        <f t="shared" si="2"/>
        <v>1005</v>
      </c>
    </row>
    <row r="32" spans="1:19" ht="12.75" hidden="1">
      <c r="A32" s="14">
        <f t="shared" si="0"/>
        <v>25</v>
      </c>
      <c r="B32" s="58"/>
      <c r="C32" s="53"/>
      <c r="D32" s="20"/>
      <c r="E32" s="129" t="s">
        <v>14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>
        <f t="shared" si="3"/>
        <v>0</v>
      </c>
      <c r="R32" s="28"/>
      <c r="S32" s="26">
        <f t="shared" si="2"/>
        <v>45</v>
      </c>
    </row>
    <row r="33" spans="1:19" ht="12.75" hidden="1">
      <c r="A33" s="14">
        <f t="shared" si="0"/>
        <v>26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60</v>
      </c>
      <c r="Q33" s="27">
        <f t="shared" si="3"/>
        <v>60</v>
      </c>
      <c r="R33" s="28"/>
      <c r="S33" s="26">
        <f t="shared" si="2"/>
        <v>60</v>
      </c>
    </row>
    <row r="34" spans="1:19" ht="12.75" hidden="1">
      <c r="A34" s="14">
        <f t="shared" si="0"/>
        <v>27</v>
      </c>
      <c r="B34" s="58"/>
      <c r="C34" s="53"/>
      <c r="D34" s="20" t="s">
        <v>27</v>
      </c>
      <c r="E34" s="127" t="s">
        <v>28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>
        <f>SUM(M35:M38)</f>
        <v>30</v>
      </c>
      <c r="N34" s="22"/>
      <c r="O34" s="22"/>
      <c r="P34" s="111">
        <f>SUM(P36:P38)</f>
        <v>100</v>
      </c>
      <c r="Q34" s="27">
        <f t="shared" si="3"/>
        <v>130</v>
      </c>
      <c r="R34" s="25"/>
      <c r="S34" s="26">
        <f t="shared" si="2"/>
        <v>3795</v>
      </c>
    </row>
    <row r="35" spans="1:19" ht="12.75" hidden="1">
      <c r="A35" s="14">
        <f t="shared" si="0"/>
        <v>28</v>
      </c>
      <c r="B35" s="58"/>
      <c r="C35" s="53"/>
      <c r="D35" s="20"/>
      <c r="E35" s="129" t="s">
        <v>13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>
        <f t="shared" si="3"/>
        <v>0</v>
      </c>
      <c r="R35" s="25"/>
      <c r="S35" s="26">
        <f t="shared" si="2"/>
        <v>771</v>
      </c>
    </row>
    <row r="36" spans="1:19" ht="12.75" hidden="1">
      <c r="A36" s="14">
        <f t="shared" si="0"/>
        <v>29</v>
      </c>
      <c r="B36" s="58"/>
      <c r="C36" s="53"/>
      <c r="D36" s="20"/>
      <c r="E36" s="129" t="s">
        <v>14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>
        <f t="shared" si="3"/>
        <v>0</v>
      </c>
      <c r="R36" s="28"/>
      <c r="S36" s="26">
        <f t="shared" si="2"/>
        <v>44</v>
      </c>
    </row>
    <row r="37" spans="1:19" ht="12.75" hidden="1">
      <c r="A37" s="14">
        <f t="shared" si="0"/>
        <v>30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100</v>
      </c>
      <c r="Q37" s="27">
        <f t="shared" si="3"/>
        <v>100</v>
      </c>
      <c r="R37" s="28"/>
      <c r="S37" s="26">
        <f t="shared" si="2"/>
        <v>100</v>
      </c>
    </row>
    <row r="38" spans="1:19" ht="12.75" hidden="1">
      <c r="A38" s="14">
        <f t="shared" si="0"/>
        <v>31</v>
      </c>
      <c r="B38" s="58"/>
      <c r="C38" s="53"/>
      <c r="D38" s="20"/>
      <c r="E38" s="129" t="s">
        <v>22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>
        <v>30</v>
      </c>
      <c r="N38" s="37"/>
      <c r="O38" s="37"/>
      <c r="P38" s="40"/>
      <c r="Q38" s="27">
        <f t="shared" si="3"/>
        <v>30</v>
      </c>
      <c r="R38" s="28"/>
      <c r="S38" s="26">
        <f t="shared" si="2"/>
        <v>30</v>
      </c>
    </row>
    <row r="39" spans="1:19" ht="12.75" hidden="1">
      <c r="A39" s="14">
        <f t="shared" si="0"/>
        <v>32</v>
      </c>
      <c r="B39" s="58"/>
      <c r="C39" s="53"/>
      <c r="D39" s="20" t="s">
        <v>29</v>
      </c>
      <c r="E39" s="127" t="s">
        <v>30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>
        <f>SUM(P41:P42)</f>
        <v>115</v>
      </c>
      <c r="Q39" s="27">
        <f t="shared" si="3"/>
        <v>115</v>
      </c>
      <c r="R39" s="25"/>
      <c r="S39" s="26">
        <f t="shared" si="2"/>
        <v>4970</v>
      </c>
    </row>
    <row r="40" spans="1:19" ht="12.75" hidden="1">
      <c r="A40" s="14">
        <f t="shared" si="0"/>
        <v>33</v>
      </c>
      <c r="B40" s="58"/>
      <c r="C40" s="53"/>
      <c r="D40" s="20"/>
      <c r="E40" s="129" t="s">
        <v>13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>
        <f t="shared" si="3"/>
        <v>0</v>
      </c>
      <c r="R40" s="25"/>
      <c r="S40" s="26">
        <f t="shared" si="2"/>
        <v>1482</v>
      </c>
    </row>
    <row r="41" spans="1:19" ht="12.75" hidden="1">
      <c r="A41" s="14">
        <f t="shared" si="0"/>
        <v>34</v>
      </c>
      <c r="B41" s="58"/>
      <c r="C41" s="53"/>
      <c r="D41" s="20"/>
      <c r="E41" s="129" t="s">
        <v>14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>
        <f t="shared" si="3"/>
        <v>0</v>
      </c>
      <c r="R41" s="28"/>
      <c r="S41" s="26">
        <f t="shared" si="2"/>
        <v>53</v>
      </c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16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>
        <v>115</v>
      </c>
      <c r="Q42" s="27">
        <f t="shared" si="3"/>
        <v>115</v>
      </c>
      <c r="R42" s="28"/>
      <c r="S42" s="30">
        <f t="shared" si="2"/>
        <v>115</v>
      </c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5"/>
      <c r="T46" s="5"/>
      <c r="U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68"/>
    </row>
    <row r="48" spans="1:19" ht="6" customHeight="1" hidden="1" thickBot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268"/>
    </row>
    <row r="49" spans="1:19" ht="13.5" customHeight="1" hidden="1" thickBot="1">
      <c r="A49" s="464" t="s">
        <v>1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6"/>
      <c r="L49" s="114"/>
      <c r="M49" s="115"/>
      <c r="N49" s="115"/>
      <c r="O49" s="115"/>
      <c r="P49" s="115"/>
      <c r="Q49" s="116"/>
      <c r="R49" s="9"/>
      <c r="S49" s="467" t="s">
        <v>1</v>
      </c>
    </row>
    <row r="50" spans="1:19" ht="18.75" customHeight="1" hidden="1">
      <c r="A50" s="132"/>
      <c r="B50" s="133"/>
      <c r="C50" s="134"/>
      <c r="D50" s="135"/>
      <c r="E50" s="136"/>
      <c r="F50" s="470" t="s">
        <v>2</v>
      </c>
      <c r="G50" s="470"/>
      <c r="H50" s="470"/>
      <c r="I50" s="470"/>
      <c r="J50" s="470"/>
      <c r="K50" s="137"/>
      <c r="L50" s="471" t="s">
        <v>3</v>
      </c>
      <c r="M50" s="470"/>
      <c r="N50" s="470"/>
      <c r="O50" s="470"/>
      <c r="P50" s="470"/>
      <c r="Q50" s="472"/>
      <c r="R50" s="10"/>
      <c r="S50" s="468"/>
    </row>
    <row r="51" spans="1:19" ht="12.75" hidden="1">
      <c r="A51" s="132"/>
      <c r="B51" s="138" t="s">
        <v>4</v>
      </c>
      <c r="C51" s="135" t="s">
        <v>5</v>
      </c>
      <c r="D51" s="473" t="s">
        <v>6</v>
      </c>
      <c r="E51" s="474"/>
      <c r="F51" s="474"/>
      <c r="G51" s="474"/>
      <c r="H51" s="474"/>
      <c r="I51" s="474"/>
      <c r="J51" s="474"/>
      <c r="K51" s="139"/>
      <c r="L51" s="475"/>
      <c r="M51" s="476"/>
      <c r="N51" s="476"/>
      <c r="O51" s="476"/>
      <c r="P51" s="476"/>
      <c r="Q51" s="477"/>
      <c r="R51" s="11"/>
      <c r="S51" s="468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28">
        <v>610</v>
      </c>
      <c r="G52" s="428">
        <v>620</v>
      </c>
      <c r="H52" s="428">
        <v>630</v>
      </c>
      <c r="I52" s="428">
        <v>640</v>
      </c>
      <c r="J52" s="428" t="s">
        <v>10</v>
      </c>
      <c r="K52" s="140"/>
      <c r="L52" s="478">
        <v>711</v>
      </c>
      <c r="M52" s="428">
        <v>713</v>
      </c>
      <c r="N52" s="428">
        <v>714</v>
      </c>
      <c r="O52" s="428">
        <v>716</v>
      </c>
      <c r="P52" s="428">
        <v>717</v>
      </c>
      <c r="Q52" s="479" t="s">
        <v>10</v>
      </c>
      <c r="R52" s="12"/>
      <c r="S52" s="468"/>
    </row>
    <row r="53" spans="1:19" ht="13.5" hidden="1" thickBot="1">
      <c r="A53" s="132"/>
      <c r="B53" s="138"/>
      <c r="C53" s="135"/>
      <c r="D53" s="135"/>
      <c r="E53" s="136"/>
      <c r="F53" s="428"/>
      <c r="G53" s="428"/>
      <c r="H53" s="428"/>
      <c r="I53" s="428"/>
      <c r="J53" s="428"/>
      <c r="K53" s="140"/>
      <c r="L53" s="478"/>
      <c r="M53" s="428"/>
      <c r="N53" s="428"/>
      <c r="O53" s="428"/>
      <c r="P53" s="428"/>
      <c r="Q53" s="479"/>
      <c r="R53" s="12"/>
      <c r="S53" s="469"/>
    </row>
    <row r="54" spans="1:19" ht="12.75" hidden="1">
      <c r="A54" s="14">
        <f>A42+1</f>
        <v>36</v>
      </c>
      <c r="B54" s="58"/>
      <c r="C54" s="53"/>
      <c r="D54" s="20" t="s">
        <v>31</v>
      </c>
      <c r="E54" s="127" t="s">
        <v>32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4" ref="J54:J87">SUM(F54:I54)</f>
        <v>5704</v>
      </c>
      <c r="K54" s="128"/>
      <c r="L54" s="21"/>
      <c r="M54" s="22">
        <f>SUM(M55:M59)</f>
        <v>30</v>
      </c>
      <c r="N54" s="22"/>
      <c r="O54" s="22"/>
      <c r="P54" s="22">
        <f>SUM(P56:P59)</f>
        <v>600</v>
      </c>
      <c r="Q54" s="24">
        <f aca="true" t="shared" si="5" ref="Q54:Q60">SUM(L54:P54)</f>
        <v>630</v>
      </c>
      <c r="R54" s="25"/>
      <c r="S54" s="35">
        <f aca="true" t="shared" si="6" ref="S54:S87">J54+Q54</f>
        <v>6334</v>
      </c>
    </row>
    <row r="55" spans="1:19" ht="12.75" hidden="1">
      <c r="A55" s="14">
        <f aca="true" t="shared" si="7" ref="A55:A87">A54+1</f>
        <v>37</v>
      </c>
      <c r="B55" s="58"/>
      <c r="C55" s="53"/>
      <c r="D55" s="20"/>
      <c r="E55" s="129" t="s">
        <v>13</v>
      </c>
      <c r="F55" s="22"/>
      <c r="G55" s="22"/>
      <c r="H55" s="38">
        <f>1554-68</f>
        <v>1486</v>
      </c>
      <c r="I55" s="22"/>
      <c r="J55" s="37">
        <f t="shared" si="4"/>
        <v>1486</v>
      </c>
      <c r="K55" s="128"/>
      <c r="L55" s="21"/>
      <c r="M55" s="22"/>
      <c r="N55" s="22"/>
      <c r="O55" s="22"/>
      <c r="P55" s="22"/>
      <c r="Q55" s="27">
        <f t="shared" si="5"/>
        <v>0</v>
      </c>
      <c r="R55" s="25"/>
      <c r="S55" s="26">
        <f t="shared" si="6"/>
        <v>1486</v>
      </c>
    </row>
    <row r="56" spans="1:19" ht="12.75" hidden="1">
      <c r="A56" s="14">
        <f t="shared" si="7"/>
        <v>38</v>
      </c>
      <c r="B56" s="58"/>
      <c r="C56" s="53"/>
      <c r="D56" s="20"/>
      <c r="E56" s="129" t="s">
        <v>14</v>
      </c>
      <c r="F56" s="37"/>
      <c r="G56" s="37"/>
      <c r="H56" s="38">
        <v>68</v>
      </c>
      <c r="I56" s="37"/>
      <c r="J56" s="37">
        <f t="shared" si="4"/>
        <v>68</v>
      </c>
      <c r="K56" s="112"/>
      <c r="L56" s="36"/>
      <c r="M56" s="37"/>
      <c r="N56" s="37"/>
      <c r="O56" s="37"/>
      <c r="P56" s="37"/>
      <c r="Q56" s="27">
        <f t="shared" si="5"/>
        <v>0</v>
      </c>
      <c r="R56" s="28"/>
      <c r="S56" s="26">
        <f t="shared" si="6"/>
        <v>68</v>
      </c>
    </row>
    <row r="57" spans="1:19" ht="12.75" hidden="1">
      <c r="A57" s="14">
        <f t="shared" si="7"/>
        <v>39</v>
      </c>
      <c r="B57" s="58"/>
      <c r="C57" s="53"/>
      <c r="D57" s="20"/>
      <c r="E57" s="129" t="s">
        <v>21</v>
      </c>
      <c r="F57" s="37"/>
      <c r="G57" s="37"/>
      <c r="H57" s="38"/>
      <c r="I57" s="37"/>
      <c r="J57" s="37">
        <f t="shared" si="4"/>
        <v>0</v>
      </c>
      <c r="K57" s="112"/>
      <c r="L57" s="36"/>
      <c r="M57" s="37"/>
      <c r="N57" s="37"/>
      <c r="O57" s="37"/>
      <c r="P57" s="37">
        <v>500</v>
      </c>
      <c r="Q57" s="27">
        <f t="shared" si="5"/>
        <v>500</v>
      </c>
      <c r="R57" s="28"/>
      <c r="S57" s="26">
        <f t="shared" si="6"/>
        <v>500</v>
      </c>
    </row>
    <row r="58" spans="1:19" ht="12.75" hidden="1">
      <c r="A58" s="14">
        <f t="shared" si="7"/>
        <v>40</v>
      </c>
      <c r="B58" s="58"/>
      <c r="C58" s="53"/>
      <c r="D58" s="20"/>
      <c r="E58" s="129" t="s">
        <v>16</v>
      </c>
      <c r="F58" s="37"/>
      <c r="G58" s="37"/>
      <c r="H58" s="38"/>
      <c r="I58" s="37"/>
      <c r="J58" s="37">
        <f t="shared" si="4"/>
        <v>0</v>
      </c>
      <c r="K58" s="112"/>
      <c r="L58" s="36"/>
      <c r="M58" s="37"/>
      <c r="N58" s="37"/>
      <c r="O58" s="37"/>
      <c r="P58" s="37">
        <v>100</v>
      </c>
      <c r="Q58" s="27">
        <f t="shared" si="5"/>
        <v>100</v>
      </c>
      <c r="R58" s="28"/>
      <c r="S58" s="26">
        <f t="shared" si="6"/>
        <v>100</v>
      </c>
    </row>
    <row r="59" spans="1:19" ht="12.75" hidden="1">
      <c r="A59" s="14">
        <f t="shared" si="7"/>
        <v>41</v>
      </c>
      <c r="B59" s="58"/>
      <c r="C59" s="53"/>
      <c r="D59" s="20"/>
      <c r="E59" s="129" t="s">
        <v>22</v>
      </c>
      <c r="F59" s="37"/>
      <c r="G59" s="37"/>
      <c r="H59" s="38"/>
      <c r="I59" s="37"/>
      <c r="J59" s="37">
        <f t="shared" si="4"/>
        <v>0</v>
      </c>
      <c r="K59" s="112"/>
      <c r="L59" s="36"/>
      <c r="M59" s="37">
        <v>30</v>
      </c>
      <c r="N59" s="37"/>
      <c r="O59" s="37"/>
      <c r="P59" s="40"/>
      <c r="Q59" s="27">
        <f t="shared" si="5"/>
        <v>30</v>
      </c>
      <c r="R59" s="28"/>
      <c r="S59" s="41">
        <f t="shared" si="6"/>
        <v>30</v>
      </c>
    </row>
    <row r="60" spans="1:19" ht="12.75" hidden="1">
      <c r="A60" s="14">
        <f t="shared" si="7"/>
        <v>42</v>
      </c>
      <c r="B60" s="58"/>
      <c r="C60" s="53"/>
      <c r="D60" s="20" t="s">
        <v>33</v>
      </c>
      <c r="E60" s="127" t="s">
        <v>34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4"/>
        <v>5355</v>
      </c>
      <c r="K60" s="128"/>
      <c r="L60" s="21"/>
      <c r="M60" s="22"/>
      <c r="N60" s="22"/>
      <c r="O60" s="22"/>
      <c r="P60" s="22">
        <f>SUM(P62:P64)</f>
        <v>870</v>
      </c>
      <c r="Q60" s="24">
        <f t="shared" si="5"/>
        <v>870</v>
      </c>
      <c r="R60" s="25"/>
      <c r="S60" s="42">
        <f t="shared" si="6"/>
        <v>6225</v>
      </c>
    </row>
    <row r="61" spans="1:19" ht="12.75" hidden="1">
      <c r="A61" s="14">
        <f t="shared" si="7"/>
        <v>43</v>
      </c>
      <c r="B61" s="58"/>
      <c r="C61" s="53"/>
      <c r="D61" s="20"/>
      <c r="E61" s="129" t="s">
        <v>13</v>
      </c>
      <c r="F61" s="22"/>
      <c r="G61" s="22"/>
      <c r="H61" s="38">
        <f>1765-60</f>
        <v>1705</v>
      </c>
      <c r="I61" s="22"/>
      <c r="J61" s="37">
        <f t="shared" si="4"/>
        <v>1705</v>
      </c>
      <c r="K61" s="128"/>
      <c r="L61" s="21"/>
      <c r="M61" s="22"/>
      <c r="N61" s="22"/>
      <c r="O61" s="22"/>
      <c r="P61" s="22"/>
      <c r="Q61" s="24"/>
      <c r="R61" s="25"/>
      <c r="S61" s="42">
        <f t="shared" si="6"/>
        <v>1705</v>
      </c>
    </row>
    <row r="62" spans="1:19" ht="12.75" hidden="1">
      <c r="A62" s="14">
        <f t="shared" si="7"/>
        <v>44</v>
      </c>
      <c r="B62" s="58"/>
      <c r="C62" s="53"/>
      <c r="D62" s="20"/>
      <c r="E62" s="129" t="s">
        <v>14</v>
      </c>
      <c r="F62" s="37"/>
      <c r="G62" s="37"/>
      <c r="H62" s="38">
        <v>60</v>
      </c>
      <c r="I62" s="37"/>
      <c r="J62" s="37">
        <f t="shared" si="4"/>
        <v>60</v>
      </c>
      <c r="K62" s="112"/>
      <c r="L62" s="36"/>
      <c r="M62" s="37"/>
      <c r="N62" s="37"/>
      <c r="O62" s="37"/>
      <c r="P62" s="37"/>
      <c r="Q62" s="27">
        <f aca="true" t="shared" si="8" ref="Q62:Q87">SUM(L62:P62)</f>
        <v>0</v>
      </c>
      <c r="R62" s="28"/>
      <c r="S62" s="42">
        <f t="shared" si="6"/>
        <v>60</v>
      </c>
    </row>
    <row r="63" spans="1:19" ht="12.75" hidden="1">
      <c r="A63" s="14">
        <f t="shared" si="7"/>
        <v>45</v>
      </c>
      <c r="B63" s="58"/>
      <c r="C63" s="53"/>
      <c r="D63" s="20"/>
      <c r="E63" s="129" t="s">
        <v>35</v>
      </c>
      <c r="F63" s="37"/>
      <c r="G63" s="37"/>
      <c r="H63" s="38"/>
      <c r="I63" s="37"/>
      <c r="J63" s="37">
        <f t="shared" si="4"/>
        <v>0</v>
      </c>
      <c r="K63" s="112"/>
      <c r="L63" s="36"/>
      <c r="M63" s="37"/>
      <c r="N63" s="37"/>
      <c r="O63" s="37"/>
      <c r="P63" s="37">
        <v>750</v>
      </c>
      <c r="Q63" s="27">
        <f t="shared" si="8"/>
        <v>750</v>
      </c>
      <c r="R63" s="28"/>
      <c r="S63" s="42">
        <f t="shared" si="6"/>
        <v>750</v>
      </c>
    </row>
    <row r="64" spans="1:19" ht="12.75" hidden="1">
      <c r="A64" s="14">
        <f t="shared" si="7"/>
        <v>46</v>
      </c>
      <c r="B64" s="58"/>
      <c r="C64" s="53"/>
      <c r="D64" s="20"/>
      <c r="E64" s="129" t="s">
        <v>16</v>
      </c>
      <c r="F64" s="37"/>
      <c r="G64" s="37"/>
      <c r="H64" s="38"/>
      <c r="I64" s="37"/>
      <c r="J64" s="37">
        <f t="shared" si="4"/>
        <v>0</v>
      </c>
      <c r="K64" s="112"/>
      <c r="L64" s="36"/>
      <c r="M64" s="37"/>
      <c r="N64" s="37"/>
      <c r="O64" s="37"/>
      <c r="P64" s="37">
        <v>120</v>
      </c>
      <c r="Q64" s="27">
        <f t="shared" si="8"/>
        <v>120</v>
      </c>
      <c r="R64" s="28"/>
      <c r="S64" s="42">
        <f t="shared" si="6"/>
        <v>120</v>
      </c>
    </row>
    <row r="65" spans="1:19" ht="12.75" hidden="1">
      <c r="A65" s="14">
        <f t="shared" si="7"/>
        <v>47</v>
      </c>
      <c r="B65" s="58"/>
      <c r="C65" s="53"/>
      <c r="D65" s="20" t="s">
        <v>36</v>
      </c>
      <c r="E65" s="127" t="s">
        <v>37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4"/>
        <v>2820</v>
      </c>
      <c r="K65" s="128"/>
      <c r="L65" s="21"/>
      <c r="M65" s="22"/>
      <c r="N65" s="22"/>
      <c r="O65" s="22"/>
      <c r="P65" s="22">
        <f>SUM(P67:P70)</f>
        <v>140</v>
      </c>
      <c r="Q65" s="24">
        <f t="shared" si="8"/>
        <v>140</v>
      </c>
      <c r="R65" s="25"/>
      <c r="S65" s="42">
        <f t="shared" si="6"/>
        <v>2960</v>
      </c>
    </row>
    <row r="66" spans="1:19" ht="12.75" hidden="1">
      <c r="A66" s="14">
        <f t="shared" si="7"/>
        <v>48</v>
      </c>
      <c r="B66" s="58"/>
      <c r="C66" s="53"/>
      <c r="D66" s="20"/>
      <c r="E66" s="129" t="s">
        <v>13</v>
      </c>
      <c r="F66" s="22"/>
      <c r="G66" s="22"/>
      <c r="H66" s="38">
        <f>950-30-128</f>
        <v>792</v>
      </c>
      <c r="I66" s="22"/>
      <c r="J66" s="37">
        <f t="shared" si="4"/>
        <v>792</v>
      </c>
      <c r="K66" s="128"/>
      <c r="L66" s="21"/>
      <c r="M66" s="22"/>
      <c r="N66" s="22"/>
      <c r="O66" s="22"/>
      <c r="P66" s="22"/>
      <c r="Q66" s="24">
        <f t="shared" si="8"/>
        <v>0</v>
      </c>
      <c r="R66" s="25"/>
      <c r="S66" s="42">
        <f t="shared" si="6"/>
        <v>792</v>
      </c>
    </row>
    <row r="67" spans="1:19" ht="12.75" hidden="1">
      <c r="A67" s="14">
        <f t="shared" si="7"/>
        <v>49</v>
      </c>
      <c r="B67" s="58"/>
      <c r="C67" s="53"/>
      <c r="D67" s="20"/>
      <c r="E67" s="129" t="s">
        <v>14</v>
      </c>
      <c r="F67" s="37"/>
      <c r="G67" s="37"/>
      <c r="H67" s="38">
        <v>30</v>
      </c>
      <c r="I67" s="37"/>
      <c r="J67" s="37">
        <f t="shared" si="4"/>
        <v>30</v>
      </c>
      <c r="K67" s="112"/>
      <c r="L67" s="36"/>
      <c r="M67" s="37"/>
      <c r="N67" s="37"/>
      <c r="O67" s="37"/>
      <c r="P67" s="37"/>
      <c r="Q67" s="24">
        <f t="shared" si="8"/>
        <v>0</v>
      </c>
      <c r="R67" s="28"/>
      <c r="S67" s="26">
        <f t="shared" si="6"/>
        <v>30</v>
      </c>
    </row>
    <row r="68" spans="1:19" ht="12.75" hidden="1">
      <c r="A68" s="14">
        <f t="shared" si="7"/>
        <v>50</v>
      </c>
      <c r="B68" s="58"/>
      <c r="C68" s="53"/>
      <c r="D68" s="20"/>
      <c r="E68" s="129" t="s">
        <v>15</v>
      </c>
      <c r="F68" s="37"/>
      <c r="G68" s="37"/>
      <c r="H68" s="38">
        <v>128</v>
      </c>
      <c r="I68" s="37"/>
      <c r="J68" s="37">
        <f t="shared" si="4"/>
        <v>128</v>
      </c>
      <c r="K68" s="112"/>
      <c r="L68" s="36"/>
      <c r="M68" s="37"/>
      <c r="N68" s="37"/>
      <c r="O68" s="37"/>
      <c r="P68" s="37"/>
      <c r="Q68" s="27">
        <f t="shared" si="8"/>
        <v>0</v>
      </c>
      <c r="R68" s="28"/>
      <c r="S68" s="26">
        <f t="shared" si="6"/>
        <v>128</v>
      </c>
    </row>
    <row r="69" spans="1:19" ht="12.75" hidden="1">
      <c r="A69" s="14">
        <f t="shared" si="7"/>
        <v>51</v>
      </c>
      <c r="B69" s="58"/>
      <c r="C69" s="53"/>
      <c r="D69" s="20"/>
      <c r="E69" s="129" t="s">
        <v>21</v>
      </c>
      <c r="F69" s="37"/>
      <c r="G69" s="37"/>
      <c r="H69" s="38"/>
      <c r="I69" s="37"/>
      <c r="J69" s="37">
        <f t="shared" si="4"/>
        <v>0</v>
      </c>
      <c r="K69" s="112"/>
      <c r="L69" s="36"/>
      <c r="M69" s="37"/>
      <c r="N69" s="37"/>
      <c r="O69" s="37"/>
      <c r="P69" s="37">
        <v>100</v>
      </c>
      <c r="Q69" s="27">
        <f t="shared" si="8"/>
        <v>100</v>
      </c>
      <c r="R69" s="28"/>
      <c r="S69" s="26">
        <f t="shared" si="6"/>
        <v>100</v>
      </c>
    </row>
    <row r="70" spans="1:19" ht="12.75" hidden="1">
      <c r="A70" s="14">
        <f t="shared" si="7"/>
        <v>52</v>
      </c>
      <c r="B70" s="58"/>
      <c r="C70" s="53"/>
      <c r="D70" s="20"/>
      <c r="E70" s="129" t="s">
        <v>16</v>
      </c>
      <c r="F70" s="37"/>
      <c r="G70" s="37"/>
      <c r="H70" s="38"/>
      <c r="I70" s="37"/>
      <c r="J70" s="37">
        <f t="shared" si="4"/>
        <v>0</v>
      </c>
      <c r="K70" s="112"/>
      <c r="L70" s="36"/>
      <c r="M70" s="37"/>
      <c r="N70" s="37"/>
      <c r="O70" s="44"/>
      <c r="P70" s="44">
        <v>40</v>
      </c>
      <c r="Q70" s="45">
        <f t="shared" si="8"/>
        <v>40</v>
      </c>
      <c r="R70" s="33"/>
      <c r="S70" s="26">
        <f t="shared" si="6"/>
        <v>40</v>
      </c>
    </row>
    <row r="71" spans="1:19" ht="12.75" hidden="1">
      <c r="A71" s="14">
        <f t="shared" si="7"/>
        <v>53</v>
      </c>
      <c r="B71" s="58"/>
      <c r="C71" s="53"/>
      <c r="D71" s="20" t="s">
        <v>38</v>
      </c>
      <c r="E71" s="127" t="s">
        <v>39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4"/>
        <v>3754</v>
      </c>
      <c r="K71" s="128"/>
      <c r="L71" s="21"/>
      <c r="M71" s="22"/>
      <c r="N71" s="22"/>
      <c r="O71" s="46"/>
      <c r="P71" s="46">
        <f>SUM(P73:P76)</f>
        <v>390</v>
      </c>
      <c r="Q71" s="47">
        <f t="shared" si="8"/>
        <v>390</v>
      </c>
      <c r="R71" s="43"/>
      <c r="S71" s="26">
        <f t="shared" si="6"/>
        <v>4144</v>
      </c>
    </row>
    <row r="72" spans="1:19" ht="12.75" hidden="1">
      <c r="A72" s="14">
        <f t="shared" si="7"/>
        <v>54</v>
      </c>
      <c r="B72" s="58"/>
      <c r="C72" s="53"/>
      <c r="D72" s="20"/>
      <c r="E72" s="129" t="s">
        <v>13</v>
      </c>
      <c r="F72" s="22"/>
      <c r="G72" s="22"/>
      <c r="H72" s="38">
        <f>1288-28-130</f>
        <v>1130</v>
      </c>
      <c r="I72" s="22"/>
      <c r="J72" s="37">
        <f t="shared" si="4"/>
        <v>1130</v>
      </c>
      <c r="K72" s="128"/>
      <c r="L72" s="21"/>
      <c r="M72" s="22"/>
      <c r="N72" s="22"/>
      <c r="O72" s="46"/>
      <c r="P72" s="46"/>
      <c r="Q72" s="47">
        <f t="shared" si="8"/>
        <v>0</v>
      </c>
      <c r="R72" s="43"/>
      <c r="S72" s="26">
        <f t="shared" si="6"/>
        <v>1130</v>
      </c>
    </row>
    <row r="73" spans="1:19" ht="12.75" hidden="1">
      <c r="A73" s="14">
        <f t="shared" si="7"/>
        <v>55</v>
      </c>
      <c r="B73" s="58"/>
      <c r="C73" s="53"/>
      <c r="D73" s="20"/>
      <c r="E73" s="129" t="s">
        <v>14</v>
      </c>
      <c r="F73" s="37"/>
      <c r="G73" s="37"/>
      <c r="H73" s="38">
        <v>28</v>
      </c>
      <c r="I73" s="37"/>
      <c r="J73" s="37">
        <f t="shared" si="4"/>
        <v>28</v>
      </c>
      <c r="K73" s="112"/>
      <c r="L73" s="36"/>
      <c r="M73" s="37"/>
      <c r="N73" s="37"/>
      <c r="O73" s="44"/>
      <c r="P73" s="44"/>
      <c r="Q73" s="47">
        <f t="shared" si="8"/>
        <v>0</v>
      </c>
      <c r="R73" s="33"/>
      <c r="S73" s="26">
        <f t="shared" si="6"/>
        <v>28</v>
      </c>
    </row>
    <row r="74" spans="1:19" ht="12.75" hidden="1">
      <c r="A74" s="14">
        <f t="shared" si="7"/>
        <v>56</v>
      </c>
      <c r="B74" s="58"/>
      <c r="C74" s="53"/>
      <c r="D74" s="20"/>
      <c r="E74" s="129" t="s">
        <v>40</v>
      </c>
      <c r="F74" s="37"/>
      <c r="G74" s="37"/>
      <c r="H74" s="38">
        <v>130</v>
      </c>
      <c r="I74" s="37"/>
      <c r="J74" s="37">
        <f t="shared" si="4"/>
        <v>130</v>
      </c>
      <c r="K74" s="112"/>
      <c r="L74" s="36"/>
      <c r="M74" s="37"/>
      <c r="N74" s="37"/>
      <c r="O74" s="44"/>
      <c r="P74" s="44"/>
      <c r="Q74" s="47">
        <f t="shared" si="8"/>
        <v>0</v>
      </c>
      <c r="R74" s="33"/>
      <c r="S74" s="26">
        <f t="shared" si="6"/>
        <v>130</v>
      </c>
    </row>
    <row r="75" spans="1:19" ht="12.75" hidden="1">
      <c r="A75" s="14">
        <f t="shared" si="7"/>
        <v>57</v>
      </c>
      <c r="B75" s="58"/>
      <c r="C75" s="53"/>
      <c r="D75" s="20"/>
      <c r="E75" s="129" t="s">
        <v>21</v>
      </c>
      <c r="F75" s="37"/>
      <c r="G75" s="37"/>
      <c r="H75" s="38"/>
      <c r="I75" s="37"/>
      <c r="J75" s="37">
        <f t="shared" si="4"/>
        <v>0</v>
      </c>
      <c r="K75" s="112"/>
      <c r="L75" s="36"/>
      <c r="M75" s="37"/>
      <c r="N75" s="37"/>
      <c r="O75" s="44"/>
      <c r="P75" s="44">
        <v>330</v>
      </c>
      <c r="Q75" s="45">
        <f t="shared" si="8"/>
        <v>330</v>
      </c>
      <c r="R75" s="33"/>
      <c r="S75" s="26">
        <f t="shared" si="6"/>
        <v>330</v>
      </c>
    </row>
    <row r="76" spans="1:19" ht="12.75" hidden="1">
      <c r="A76" s="14">
        <f t="shared" si="7"/>
        <v>58</v>
      </c>
      <c r="B76" s="58"/>
      <c r="C76" s="53"/>
      <c r="D76" s="20"/>
      <c r="E76" s="129" t="s">
        <v>16</v>
      </c>
      <c r="F76" s="37"/>
      <c r="G76" s="37"/>
      <c r="H76" s="38"/>
      <c r="I76" s="37"/>
      <c r="J76" s="44">
        <f t="shared" si="4"/>
        <v>0</v>
      </c>
      <c r="K76" s="113"/>
      <c r="L76" s="36"/>
      <c r="M76" s="37"/>
      <c r="N76" s="37"/>
      <c r="O76" s="44"/>
      <c r="P76" s="44">
        <v>60</v>
      </c>
      <c r="Q76" s="45">
        <f t="shared" si="8"/>
        <v>60</v>
      </c>
      <c r="R76" s="33"/>
      <c r="S76" s="26">
        <f t="shared" si="6"/>
        <v>60</v>
      </c>
    </row>
    <row r="77" spans="1:19" ht="12.75" hidden="1">
      <c r="A77" s="14">
        <f t="shared" si="7"/>
        <v>59</v>
      </c>
      <c r="B77" s="58"/>
      <c r="C77" s="53"/>
      <c r="D77" s="20" t="s">
        <v>41</v>
      </c>
      <c r="E77" s="127" t="s">
        <v>42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4"/>
        <v>3747</v>
      </c>
      <c r="K77" s="128"/>
      <c r="L77" s="21"/>
      <c r="M77" s="22"/>
      <c r="N77" s="22"/>
      <c r="O77" s="46"/>
      <c r="P77" s="46">
        <f>SUM(P79:P82)</f>
        <v>330</v>
      </c>
      <c r="Q77" s="47">
        <f t="shared" si="8"/>
        <v>330</v>
      </c>
      <c r="R77" s="43"/>
      <c r="S77" s="26">
        <f t="shared" si="6"/>
        <v>4077</v>
      </c>
    </row>
    <row r="78" spans="1:19" ht="12.75" hidden="1">
      <c r="A78" s="14">
        <f t="shared" si="7"/>
        <v>60</v>
      </c>
      <c r="B78" s="58"/>
      <c r="C78" s="53"/>
      <c r="D78" s="20"/>
      <c r="E78" s="129" t="s">
        <v>13</v>
      </c>
      <c r="F78" s="22"/>
      <c r="G78" s="22"/>
      <c r="H78" s="23">
        <f>1142-40-786</f>
        <v>316</v>
      </c>
      <c r="I78" s="22"/>
      <c r="J78" s="37">
        <f t="shared" si="4"/>
        <v>316</v>
      </c>
      <c r="K78" s="128"/>
      <c r="L78" s="21"/>
      <c r="M78" s="22"/>
      <c r="N78" s="22"/>
      <c r="O78" s="46"/>
      <c r="P78" s="46"/>
      <c r="Q78" s="47">
        <f t="shared" si="8"/>
        <v>0</v>
      </c>
      <c r="R78" s="43"/>
      <c r="S78" s="26">
        <f t="shared" si="6"/>
        <v>316</v>
      </c>
    </row>
    <row r="79" spans="1:19" ht="12.75" hidden="1">
      <c r="A79" s="14">
        <f t="shared" si="7"/>
        <v>61</v>
      </c>
      <c r="B79" s="58"/>
      <c r="C79" s="53"/>
      <c r="D79" s="20"/>
      <c r="E79" s="141" t="s">
        <v>14</v>
      </c>
      <c r="F79" s="37"/>
      <c r="G79" s="37"/>
      <c r="H79" s="38">
        <v>40</v>
      </c>
      <c r="I79" s="37"/>
      <c r="J79" s="37">
        <f t="shared" si="4"/>
        <v>40</v>
      </c>
      <c r="K79" s="112"/>
      <c r="L79" s="36"/>
      <c r="M79" s="37"/>
      <c r="N79" s="37"/>
      <c r="O79" s="44"/>
      <c r="P79" s="44"/>
      <c r="Q79" s="47">
        <f t="shared" si="8"/>
        <v>0</v>
      </c>
      <c r="R79" s="33"/>
      <c r="S79" s="26">
        <f t="shared" si="6"/>
        <v>40</v>
      </c>
    </row>
    <row r="80" spans="1:19" ht="12.75" hidden="1">
      <c r="A80" s="14">
        <f t="shared" si="7"/>
        <v>62</v>
      </c>
      <c r="B80" s="58"/>
      <c r="C80" s="53"/>
      <c r="D80" s="20"/>
      <c r="E80" s="141" t="s">
        <v>15</v>
      </c>
      <c r="F80" s="37"/>
      <c r="G80" s="37"/>
      <c r="H80" s="38">
        <f>764+22</f>
        <v>786</v>
      </c>
      <c r="I80" s="37"/>
      <c r="J80" s="37">
        <f t="shared" si="4"/>
        <v>786</v>
      </c>
      <c r="K80" s="112"/>
      <c r="L80" s="36"/>
      <c r="M80" s="37"/>
      <c r="N80" s="37"/>
      <c r="O80" s="44"/>
      <c r="P80" s="44"/>
      <c r="Q80" s="47">
        <f t="shared" si="8"/>
        <v>0</v>
      </c>
      <c r="R80" s="33"/>
      <c r="S80" s="26">
        <f t="shared" si="6"/>
        <v>786</v>
      </c>
    </row>
    <row r="81" spans="1:19" ht="12.75" hidden="1">
      <c r="A81" s="14">
        <f t="shared" si="7"/>
        <v>63</v>
      </c>
      <c r="B81" s="58"/>
      <c r="C81" s="53"/>
      <c r="D81" s="20"/>
      <c r="E81" s="129" t="s">
        <v>21</v>
      </c>
      <c r="F81" s="37"/>
      <c r="G81" s="37"/>
      <c r="H81" s="38"/>
      <c r="I81" s="37"/>
      <c r="J81" s="37">
        <f t="shared" si="4"/>
        <v>0</v>
      </c>
      <c r="K81" s="112"/>
      <c r="L81" s="36"/>
      <c r="M81" s="37"/>
      <c r="N81" s="37"/>
      <c r="O81" s="44"/>
      <c r="P81" s="44">
        <v>230</v>
      </c>
      <c r="Q81" s="47">
        <f t="shared" si="8"/>
        <v>230</v>
      </c>
      <c r="R81" s="33"/>
      <c r="S81" s="26">
        <f t="shared" si="6"/>
        <v>230</v>
      </c>
    </row>
    <row r="82" spans="1:19" ht="12.75" hidden="1">
      <c r="A82" s="14">
        <f t="shared" si="7"/>
        <v>64</v>
      </c>
      <c r="B82" s="58"/>
      <c r="C82" s="53"/>
      <c r="D82" s="20"/>
      <c r="E82" s="129" t="s">
        <v>16</v>
      </c>
      <c r="F82" s="37"/>
      <c r="G82" s="37"/>
      <c r="H82" s="38"/>
      <c r="I82" s="37"/>
      <c r="J82" s="37">
        <f t="shared" si="4"/>
        <v>0</v>
      </c>
      <c r="K82" s="112"/>
      <c r="L82" s="36"/>
      <c r="M82" s="37"/>
      <c r="N82" s="37"/>
      <c r="O82" s="44"/>
      <c r="P82" s="44">
        <v>100</v>
      </c>
      <c r="Q82" s="47">
        <f t="shared" si="8"/>
        <v>100</v>
      </c>
      <c r="R82" s="33"/>
      <c r="S82" s="26">
        <f t="shared" si="6"/>
        <v>100</v>
      </c>
    </row>
    <row r="83" spans="1:19" ht="12.75" hidden="1">
      <c r="A83" s="14">
        <f t="shared" si="7"/>
        <v>65</v>
      </c>
      <c r="B83" s="58"/>
      <c r="C83" s="53"/>
      <c r="D83" s="20" t="s">
        <v>43</v>
      </c>
      <c r="E83" s="127" t="s">
        <v>44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4"/>
        <v>3074</v>
      </c>
      <c r="K83" s="128"/>
      <c r="L83" s="21"/>
      <c r="M83" s="22"/>
      <c r="N83" s="22"/>
      <c r="O83" s="46"/>
      <c r="P83" s="46">
        <f>SUM(P86:P87)</f>
        <v>60</v>
      </c>
      <c r="Q83" s="47">
        <f t="shared" si="8"/>
        <v>60</v>
      </c>
      <c r="R83" s="43"/>
      <c r="S83" s="26">
        <f t="shared" si="6"/>
        <v>3134</v>
      </c>
    </row>
    <row r="84" spans="1:19" ht="12.75" hidden="1">
      <c r="A84" s="14">
        <f t="shared" si="7"/>
        <v>66</v>
      </c>
      <c r="B84" s="58"/>
      <c r="C84" s="53"/>
      <c r="D84" s="20"/>
      <c r="E84" s="129" t="s">
        <v>13</v>
      </c>
      <c r="F84" s="22"/>
      <c r="G84" s="22"/>
      <c r="H84" s="38">
        <f>774-37-72</f>
        <v>665</v>
      </c>
      <c r="I84" s="22"/>
      <c r="J84" s="37">
        <f t="shared" si="4"/>
        <v>665</v>
      </c>
      <c r="K84" s="128"/>
      <c r="L84" s="21"/>
      <c r="M84" s="22"/>
      <c r="N84" s="22"/>
      <c r="O84" s="46"/>
      <c r="P84" s="46"/>
      <c r="Q84" s="47">
        <f t="shared" si="8"/>
        <v>0</v>
      </c>
      <c r="R84" s="43"/>
      <c r="S84" s="26">
        <f t="shared" si="6"/>
        <v>665</v>
      </c>
    </row>
    <row r="85" spans="1:19" ht="12.75" hidden="1">
      <c r="A85" s="14">
        <f t="shared" si="7"/>
        <v>67</v>
      </c>
      <c r="B85" s="58"/>
      <c r="C85" s="53"/>
      <c r="D85" s="20"/>
      <c r="E85" s="129" t="s">
        <v>15</v>
      </c>
      <c r="F85" s="22"/>
      <c r="G85" s="22"/>
      <c r="H85" s="38">
        <v>72</v>
      </c>
      <c r="I85" s="22"/>
      <c r="J85" s="37">
        <f t="shared" si="4"/>
        <v>72</v>
      </c>
      <c r="K85" s="128"/>
      <c r="L85" s="21"/>
      <c r="M85" s="22"/>
      <c r="N85" s="22"/>
      <c r="O85" s="46"/>
      <c r="P85" s="46"/>
      <c r="Q85" s="47">
        <f t="shared" si="8"/>
        <v>0</v>
      </c>
      <c r="R85" s="43"/>
      <c r="S85" s="26">
        <f t="shared" si="6"/>
        <v>72</v>
      </c>
    </row>
    <row r="86" spans="1:19" ht="12.75" hidden="1">
      <c r="A86" s="14">
        <f t="shared" si="7"/>
        <v>68</v>
      </c>
      <c r="B86" s="58"/>
      <c r="C86" s="53"/>
      <c r="D86" s="20"/>
      <c r="E86" s="129" t="s">
        <v>14</v>
      </c>
      <c r="F86" s="37"/>
      <c r="G86" s="37"/>
      <c r="H86" s="38">
        <v>37</v>
      </c>
      <c r="I86" s="37"/>
      <c r="J86" s="44">
        <f t="shared" si="4"/>
        <v>37</v>
      </c>
      <c r="K86" s="113"/>
      <c r="L86" s="36"/>
      <c r="M86" s="37"/>
      <c r="N86" s="37"/>
      <c r="O86" s="44"/>
      <c r="P86" s="44"/>
      <c r="Q86" s="47">
        <f t="shared" si="8"/>
        <v>0</v>
      </c>
      <c r="R86" s="33"/>
      <c r="S86" s="26">
        <f t="shared" si="6"/>
        <v>37</v>
      </c>
    </row>
    <row r="87" spans="1:19" ht="13.5" hidden="1" thickBot="1">
      <c r="A87" s="14">
        <f t="shared" si="7"/>
        <v>69</v>
      </c>
      <c r="B87" s="58"/>
      <c r="C87" s="53"/>
      <c r="D87" s="20"/>
      <c r="E87" s="129" t="s">
        <v>16</v>
      </c>
      <c r="F87" s="37"/>
      <c r="G87" s="37"/>
      <c r="H87" s="38"/>
      <c r="I87" s="37"/>
      <c r="J87" s="44">
        <f t="shared" si="4"/>
        <v>0</v>
      </c>
      <c r="K87" s="113"/>
      <c r="L87" s="36"/>
      <c r="M87" s="37"/>
      <c r="N87" s="37"/>
      <c r="O87" s="44"/>
      <c r="P87" s="44">
        <v>60</v>
      </c>
      <c r="Q87" s="47">
        <f t="shared" si="8"/>
        <v>60</v>
      </c>
      <c r="R87" s="33"/>
      <c r="S87" s="30">
        <f t="shared" si="6"/>
        <v>60</v>
      </c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5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68"/>
    </row>
    <row r="93" spans="1:19" ht="6" customHeight="1" hidden="1" thickBot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268"/>
    </row>
    <row r="94" spans="1:19" ht="13.5" customHeight="1" hidden="1" thickBot="1">
      <c r="A94" s="464" t="s">
        <v>1</v>
      </c>
      <c r="B94" s="465"/>
      <c r="C94" s="465"/>
      <c r="D94" s="465"/>
      <c r="E94" s="465"/>
      <c r="F94" s="465"/>
      <c r="G94" s="465"/>
      <c r="H94" s="465"/>
      <c r="I94" s="465"/>
      <c r="J94" s="465"/>
      <c r="K94" s="466"/>
      <c r="L94" s="114"/>
      <c r="M94" s="115"/>
      <c r="N94" s="115"/>
      <c r="O94" s="115"/>
      <c r="P94" s="115"/>
      <c r="Q94" s="116"/>
      <c r="R94" s="9"/>
      <c r="S94" s="467" t="s">
        <v>1</v>
      </c>
    </row>
    <row r="95" spans="1:19" ht="18.75" customHeight="1" hidden="1">
      <c r="A95" s="132"/>
      <c r="B95" s="133"/>
      <c r="C95" s="134"/>
      <c r="D95" s="135"/>
      <c r="E95" s="136"/>
      <c r="F95" s="470" t="s">
        <v>2</v>
      </c>
      <c r="G95" s="470"/>
      <c r="H95" s="470"/>
      <c r="I95" s="470"/>
      <c r="J95" s="470"/>
      <c r="K95" s="137"/>
      <c r="L95" s="471" t="s">
        <v>3</v>
      </c>
      <c r="M95" s="470"/>
      <c r="N95" s="470"/>
      <c r="O95" s="470"/>
      <c r="P95" s="470"/>
      <c r="Q95" s="472"/>
      <c r="R95" s="10"/>
      <c r="S95" s="468"/>
    </row>
    <row r="96" spans="1:19" ht="12.75" hidden="1">
      <c r="A96" s="132"/>
      <c r="B96" s="138" t="s">
        <v>4</v>
      </c>
      <c r="C96" s="135" t="s">
        <v>5</v>
      </c>
      <c r="D96" s="473" t="s">
        <v>6</v>
      </c>
      <c r="E96" s="474"/>
      <c r="F96" s="474"/>
      <c r="G96" s="474"/>
      <c r="H96" s="474"/>
      <c r="I96" s="474"/>
      <c r="J96" s="474"/>
      <c r="K96" s="139"/>
      <c r="L96" s="475"/>
      <c r="M96" s="476"/>
      <c r="N96" s="476"/>
      <c r="O96" s="476"/>
      <c r="P96" s="476"/>
      <c r="Q96" s="477"/>
      <c r="R96" s="11"/>
      <c r="S96" s="468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28">
        <v>610</v>
      </c>
      <c r="G97" s="428">
        <v>620</v>
      </c>
      <c r="H97" s="428">
        <v>630</v>
      </c>
      <c r="I97" s="428">
        <v>640</v>
      </c>
      <c r="J97" s="428" t="s">
        <v>10</v>
      </c>
      <c r="K97" s="140"/>
      <c r="L97" s="478">
        <v>711</v>
      </c>
      <c r="M97" s="428">
        <v>713</v>
      </c>
      <c r="N97" s="428">
        <v>714</v>
      </c>
      <c r="O97" s="428">
        <v>716</v>
      </c>
      <c r="P97" s="428">
        <v>717</v>
      </c>
      <c r="Q97" s="479" t="s">
        <v>10</v>
      </c>
      <c r="R97" s="12"/>
      <c r="S97" s="468"/>
    </row>
    <row r="98" spans="1:19" ht="13.5" hidden="1" thickBot="1">
      <c r="A98" s="132"/>
      <c r="B98" s="138"/>
      <c r="C98" s="135"/>
      <c r="D98" s="135"/>
      <c r="E98" s="136"/>
      <c r="F98" s="428"/>
      <c r="G98" s="428"/>
      <c r="H98" s="428"/>
      <c r="I98" s="428"/>
      <c r="J98" s="428"/>
      <c r="K98" s="140"/>
      <c r="L98" s="478"/>
      <c r="M98" s="428"/>
      <c r="N98" s="428"/>
      <c r="O98" s="428"/>
      <c r="P98" s="428"/>
      <c r="Q98" s="479"/>
      <c r="R98" s="12"/>
      <c r="S98" s="469"/>
    </row>
    <row r="99" spans="1:19" ht="12.75" hidden="1">
      <c r="A99" s="14">
        <f>A87+1</f>
        <v>70</v>
      </c>
      <c r="B99" s="58"/>
      <c r="C99" s="53"/>
      <c r="D99" s="20" t="s">
        <v>45</v>
      </c>
      <c r="E99" s="127" t="s">
        <v>46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9" ref="J99:J121">SUM(F99:I99)</f>
        <v>1490</v>
      </c>
      <c r="K99" s="128"/>
      <c r="L99" s="21"/>
      <c r="M99" s="22"/>
      <c r="N99" s="22"/>
      <c r="O99" s="46"/>
      <c r="P99" s="46">
        <f>SUM(P102:P103)</f>
        <v>35</v>
      </c>
      <c r="Q99" s="47">
        <f aca="true" t="shared" si="10" ref="Q99:Q121">SUM(L99:P99)</f>
        <v>35</v>
      </c>
      <c r="R99" s="43"/>
      <c r="S99" s="35">
        <f aca="true" t="shared" si="11" ref="S99:S126">J99+Q99</f>
        <v>1525</v>
      </c>
    </row>
    <row r="100" spans="1:19" ht="12.75" hidden="1">
      <c r="A100" s="14">
        <f aca="true" t="shared" si="12" ref="A100:A121">A99+1</f>
        <v>71</v>
      </c>
      <c r="B100" s="58"/>
      <c r="C100" s="53"/>
      <c r="D100" s="20"/>
      <c r="E100" s="129" t="s">
        <v>13</v>
      </c>
      <c r="F100" s="22"/>
      <c r="G100" s="22"/>
      <c r="H100" s="38">
        <f>329-19-56</f>
        <v>254</v>
      </c>
      <c r="I100" s="22"/>
      <c r="J100" s="37">
        <f t="shared" si="9"/>
        <v>254</v>
      </c>
      <c r="K100" s="128"/>
      <c r="L100" s="21"/>
      <c r="M100" s="22"/>
      <c r="N100" s="22"/>
      <c r="O100" s="46"/>
      <c r="P100" s="46"/>
      <c r="Q100" s="47">
        <f t="shared" si="10"/>
        <v>0</v>
      </c>
      <c r="R100" s="43"/>
      <c r="S100" s="26">
        <f t="shared" si="11"/>
        <v>254</v>
      </c>
    </row>
    <row r="101" spans="1:19" ht="12.75" hidden="1">
      <c r="A101" s="14">
        <f t="shared" si="12"/>
        <v>72</v>
      </c>
      <c r="B101" s="58"/>
      <c r="C101" s="53"/>
      <c r="D101" s="20"/>
      <c r="E101" s="129" t="s">
        <v>15</v>
      </c>
      <c r="F101" s="22"/>
      <c r="G101" s="22"/>
      <c r="H101" s="38">
        <v>56</v>
      </c>
      <c r="I101" s="22"/>
      <c r="J101" s="37">
        <f t="shared" si="9"/>
        <v>56</v>
      </c>
      <c r="K101" s="128"/>
      <c r="L101" s="21"/>
      <c r="M101" s="22"/>
      <c r="N101" s="22"/>
      <c r="O101" s="46"/>
      <c r="P101" s="46"/>
      <c r="Q101" s="47">
        <f t="shared" si="10"/>
        <v>0</v>
      </c>
      <c r="R101" s="43"/>
      <c r="S101" s="26">
        <f t="shared" si="11"/>
        <v>56</v>
      </c>
    </row>
    <row r="102" spans="1:19" ht="12.75" hidden="1">
      <c r="A102" s="14">
        <f t="shared" si="12"/>
        <v>73</v>
      </c>
      <c r="B102" s="58"/>
      <c r="C102" s="53"/>
      <c r="D102" s="20"/>
      <c r="E102" s="129" t="s">
        <v>14</v>
      </c>
      <c r="F102" s="37"/>
      <c r="G102" s="37"/>
      <c r="H102" s="38">
        <v>19</v>
      </c>
      <c r="I102" s="37"/>
      <c r="J102" s="37">
        <f t="shared" si="9"/>
        <v>19</v>
      </c>
      <c r="K102" s="112"/>
      <c r="L102" s="36"/>
      <c r="M102" s="37"/>
      <c r="N102" s="37"/>
      <c r="O102" s="44"/>
      <c r="P102" s="44"/>
      <c r="Q102" s="47">
        <f t="shared" si="10"/>
        <v>0</v>
      </c>
      <c r="R102" s="33"/>
      <c r="S102" s="26">
        <f t="shared" si="11"/>
        <v>19</v>
      </c>
    </row>
    <row r="103" spans="1:19" ht="12.75" hidden="1">
      <c r="A103" s="14">
        <f t="shared" si="12"/>
        <v>74</v>
      </c>
      <c r="B103" s="58"/>
      <c r="C103" s="53"/>
      <c r="D103" s="20"/>
      <c r="E103" s="129" t="s">
        <v>16</v>
      </c>
      <c r="F103" s="37"/>
      <c r="G103" s="37"/>
      <c r="H103" s="38"/>
      <c r="I103" s="37"/>
      <c r="J103" s="37">
        <f t="shared" si="9"/>
        <v>0</v>
      </c>
      <c r="K103" s="112"/>
      <c r="L103" s="36"/>
      <c r="M103" s="37"/>
      <c r="N103" s="37"/>
      <c r="O103" s="44"/>
      <c r="P103" s="44">
        <v>35</v>
      </c>
      <c r="Q103" s="47">
        <f t="shared" si="10"/>
        <v>35</v>
      </c>
      <c r="R103" s="33"/>
      <c r="S103" s="26">
        <f t="shared" si="11"/>
        <v>35</v>
      </c>
    </row>
    <row r="104" spans="1:19" ht="12.75" hidden="1">
      <c r="A104" s="14">
        <f t="shared" si="12"/>
        <v>75</v>
      </c>
      <c r="B104" s="58"/>
      <c r="C104" s="53"/>
      <c r="D104" s="20" t="s">
        <v>47</v>
      </c>
      <c r="E104" s="127" t="s">
        <v>48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9"/>
        <v>1871</v>
      </c>
      <c r="K104" s="128"/>
      <c r="L104" s="21"/>
      <c r="M104" s="22"/>
      <c r="N104" s="22"/>
      <c r="O104" s="46"/>
      <c r="P104" s="46">
        <f>SUM(P107:P109)</f>
        <v>150</v>
      </c>
      <c r="Q104" s="47">
        <f t="shared" si="10"/>
        <v>150</v>
      </c>
      <c r="R104" s="43"/>
      <c r="S104" s="26">
        <f t="shared" si="11"/>
        <v>2021</v>
      </c>
    </row>
    <row r="105" spans="1:19" ht="12.75" hidden="1">
      <c r="A105" s="14">
        <f t="shared" si="12"/>
        <v>76</v>
      </c>
      <c r="B105" s="58"/>
      <c r="C105" s="53"/>
      <c r="D105" s="20"/>
      <c r="E105" s="129" t="s">
        <v>13</v>
      </c>
      <c r="F105" s="22"/>
      <c r="G105" s="22"/>
      <c r="H105" s="38">
        <f>481-21-72</f>
        <v>388</v>
      </c>
      <c r="I105" s="22"/>
      <c r="J105" s="37">
        <f t="shared" si="9"/>
        <v>388</v>
      </c>
      <c r="K105" s="128"/>
      <c r="L105" s="21"/>
      <c r="M105" s="22"/>
      <c r="N105" s="22"/>
      <c r="O105" s="46"/>
      <c r="P105" s="46"/>
      <c r="Q105" s="47">
        <f t="shared" si="10"/>
        <v>0</v>
      </c>
      <c r="R105" s="43"/>
      <c r="S105" s="26">
        <f t="shared" si="11"/>
        <v>388</v>
      </c>
    </row>
    <row r="106" spans="1:19" ht="12.75" hidden="1">
      <c r="A106" s="14">
        <f t="shared" si="12"/>
        <v>77</v>
      </c>
      <c r="B106" s="58"/>
      <c r="C106" s="53"/>
      <c r="D106" s="20"/>
      <c r="E106" s="129" t="s">
        <v>15</v>
      </c>
      <c r="F106" s="22"/>
      <c r="G106" s="22"/>
      <c r="H106" s="38">
        <v>72</v>
      </c>
      <c r="I106" s="22"/>
      <c r="J106" s="37">
        <f t="shared" si="9"/>
        <v>72</v>
      </c>
      <c r="K106" s="128"/>
      <c r="L106" s="21"/>
      <c r="M106" s="22"/>
      <c r="N106" s="22"/>
      <c r="O106" s="46"/>
      <c r="P106" s="46"/>
      <c r="Q106" s="47">
        <f t="shared" si="10"/>
        <v>0</v>
      </c>
      <c r="R106" s="43"/>
      <c r="S106" s="26">
        <f t="shared" si="11"/>
        <v>72</v>
      </c>
    </row>
    <row r="107" spans="1:19" ht="12.75" hidden="1">
      <c r="A107" s="14">
        <f t="shared" si="12"/>
        <v>78</v>
      </c>
      <c r="B107" s="58"/>
      <c r="C107" s="53"/>
      <c r="D107" s="20"/>
      <c r="E107" s="129" t="s">
        <v>14</v>
      </c>
      <c r="F107" s="37"/>
      <c r="G107" s="37"/>
      <c r="H107" s="38">
        <v>21</v>
      </c>
      <c r="I107" s="37"/>
      <c r="J107" s="37">
        <f t="shared" si="9"/>
        <v>21</v>
      </c>
      <c r="K107" s="112"/>
      <c r="L107" s="36"/>
      <c r="M107" s="37"/>
      <c r="N107" s="37"/>
      <c r="O107" s="44"/>
      <c r="P107" s="44"/>
      <c r="Q107" s="47">
        <f t="shared" si="10"/>
        <v>0</v>
      </c>
      <c r="R107" s="33"/>
      <c r="S107" s="26">
        <f t="shared" si="11"/>
        <v>21</v>
      </c>
    </row>
    <row r="108" spans="1:19" ht="12.75" hidden="1">
      <c r="A108" s="14">
        <f t="shared" si="12"/>
        <v>79</v>
      </c>
      <c r="B108" s="58"/>
      <c r="C108" s="53"/>
      <c r="D108" s="20"/>
      <c r="E108" s="129" t="s">
        <v>21</v>
      </c>
      <c r="F108" s="37"/>
      <c r="G108" s="37"/>
      <c r="H108" s="38"/>
      <c r="I108" s="37"/>
      <c r="J108" s="37">
        <f t="shared" si="9"/>
        <v>0</v>
      </c>
      <c r="K108" s="112"/>
      <c r="L108" s="36"/>
      <c r="M108" s="37"/>
      <c r="N108" s="37"/>
      <c r="O108" s="44"/>
      <c r="P108" s="44">
        <v>100</v>
      </c>
      <c r="Q108" s="47">
        <f t="shared" si="10"/>
        <v>100</v>
      </c>
      <c r="R108" s="33"/>
      <c r="S108" s="26">
        <f t="shared" si="11"/>
        <v>100</v>
      </c>
    </row>
    <row r="109" spans="1:19" ht="12.75" hidden="1">
      <c r="A109" s="14">
        <f t="shared" si="12"/>
        <v>80</v>
      </c>
      <c r="B109" s="58"/>
      <c r="C109" s="53"/>
      <c r="D109" s="20"/>
      <c r="E109" s="129" t="s">
        <v>16</v>
      </c>
      <c r="F109" s="37"/>
      <c r="G109" s="37"/>
      <c r="H109" s="38"/>
      <c r="I109" s="37"/>
      <c r="J109" s="44">
        <f t="shared" si="9"/>
        <v>0</v>
      </c>
      <c r="K109" s="113"/>
      <c r="L109" s="36"/>
      <c r="M109" s="37"/>
      <c r="N109" s="37"/>
      <c r="O109" s="44"/>
      <c r="P109" s="44">
        <v>50</v>
      </c>
      <c r="Q109" s="47">
        <f t="shared" si="10"/>
        <v>50</v>
      </c>
      <c r="R109" s="33"/>
      <c r="S109" s="26">
        <f t="shared" si="11"/>
        <v>50</v>
      </c>
    </row>
    <row r="110" spans="1:19" ht="12.75" hidden="1">
      <c r="A110" s="14">
        <f t="shared" si="12"/>
        <v>81</v>
      </c>
      <c r="B110" s="58"/>
      <c r="C110" s="53"/>
      <c r="D110" s="20" t="s">
        <v>49</v>
      </c>
      <c r="E110" s="127" t="s">
        <v>50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9"/>
        <v>1877</v>
      </c>
      <c r="K110" s="142"/>
      <c r="L110" s="49"/>
      <c r="M110" s="50"/>
      <c r="N110" s="50"/>
      <c r="O110" s="50"/>
      <c r="P110" s="50">
        <f>SUM(P112:P113)</f>
        <v>35</v>
      </c>
      <c r="Q110" s="47">
        <f t="shared" si="10"/>
        <v>35</v>
      </c>
      <c r="R110" s="48"/>
      <c r="S110" s="26">
        <f t="shared" si="11"/>
        <v>1912</v>
      </c>
    </row>
    <row r="111" spans="1:19" ht="12.75" hidden="1">
      <c r="A111" s="14">
        <f t="shared" si="12"/>
        <v>82</v>
      </c>
      <c r="B111" s="58"/>
      <c r="C111" s="53"/>
      <c r="D111" s="20"/>
      <c r="E111" s="129" t="s">
        <v>13</v>
      </c>
      <c r="F111" s="50"/>
      <c r="G111" s="50"/>
      <c r="H111" s="77">
        <f>432-22</f>
        <v>410</v>
      </c>
      <c r="I111" s="50"/>
      <c r="J111" s="37">
        <f t="shared" si="9"/>
        <v>410</v>
      </c>
      <c r="K111" s="142"/>
      <c r="L111" s="49"/>
      <c r="M111" s="50"/>
      <c r="N111" s="50"/>
      <c r="O111" s="50"/>
      <c r="P111" s="50"/>
      <c r="Q111" s="47">
        <f t="shared" si="10"/>
        <v>0</v>
      </c>
      <c r="R111" s="48"/>
      <c r="S111" s="26">
        <f t="shared" si="11"/>
        <v>410</v>
      </c>
    </row>
    <row r="112" spans="1:19" ht="12.75" hidden="1">
      <c r="A112" s="14">
        <f t="shared" si="12"/>
        <v>83</v>
      </c>
      <c r="B112" s="58"/>
      <c r="C112" s="53"/>
      <c r="D112" s="20"/>
      <c r="E112" s="129" t="s">
        <v>14</v>
      </c>
      <c r="F112" s="37"/>
      <c r="G112" s="37"/>
      <c r="H112" s="38">
        <v>22</v>
      </c>
      <c r="I112" s="37"/>
      <c r="J112" s="37">
        <f t="shared" si="9"/>
        <v>22</v>
      </c>
      <c r="K112" s="112"/>
      <c r="L112" s="36"/>
      <c r="M112" s="37"/>
      <c r="N112" s="37"/>
      <c r="O112" s="37"/>
      <c r="P112" s="37"/>
      <c r="Q112" s="47">
        <f t="shared" si="10"/>
        <v>0</v>
      </c>
      <c r="R112" s="28"/>
      <c r="S112" s="26">
        <f t="shared" si="11"/>
        <v>22</v>
      </c>
    </row>
    <row r="113" spans="1:19" ht="12.75" hidden="1">
      <c r="A113" s="14">
        <f t="shared" si="12"/>
        <v>84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37">
        <f t="shared" si="9"/>
        <v>0</v>
      </c>
      <c r="K113" s="112"/>
      <c r="L113" s="36"/>
      <c r="M113" s="37"/>
      <c r="N113" s="37"/>
      <c r="O113" s="37"/>
      <c r="P113" s="37">
        <v>35</v>
      </c>
      <c r="Q113" s="27">
        <f t="shared" si="10"/>
        <v>35</v>
      </c>
      <c r="R113" s="28"/>
      <c r="S113" s="41">
        <f t="shared" si="11"/>
        <v>35</v>
      </c>
    </row>
    <row r="114" spans="1:19" ht="12.75" hidden="1">
      <c r="A114" s="14">
        <f t="shared" si="12"/>
        <v>85</v>
      </c>
      <c r="B114" s="58"/>
      <c r="C114" s="53"/>
      <c r="D114" s="20" t="s">
        <v>51</v>
      </c>
      <c r="E114" s="127" t="s">
        <v>52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9"/>
        <v>3327</v>
      </c>
      <c r="K114" s="142"/>
      <c r="L114" s="49"/>
      <c r="M114" s="50">
        <f>SUM(M115:M118)</f>
        <v>30</v>
      </c>
      <c r="N114" s="50"/>
      <c r="O114" s="50"/>
      <c r="P114" s="50">
        <f>SUM(P116:P118)</f>
        <v>60</v>
      </c>
      <c r="Q114" s="60">
        <f t="shared" si="10"/>
        <v>90</v>
      </c>
      <c r="R114" s="48"/>
      <c r="S114" s="42">
        <f t="shared" si="11"/>
        <v>3417</v>
      </c>
    </row>
    <row r="115" spans="1:19" ht="12.75" hidden="1">
      <c r="A115" s="14">
        <f t="shared" si="12"/>
        <v>86</v>
      </c>
      <c r="B115" s="58"/>
      <c r="C115" s="53"/>
      <c r="D115" s="20"/>
      <c r="E115" s="129" t="s">
        <v>13</v>
      </c>
      <c r="F115" s="50"/>
      <c r="G115" s="50"/>
      <c r="H115" s="77">
        <f>777-47</f>
        <v>730</v>
      </c>
      <c r="I115" s="50"/>
      <c r="J115" s="37">
        <f t="shared" si="9"/>
        <v>730</v>
      </c>
      <c r="K115" s="142"/>
      <c r="L115" s="49"/>
      <c r="M115" s="50"/>
      <c r="N115" s="50"/>
      <c r="O115" s="50"/>
      <c r="P115" s="50"/>
      <c r="Q115" s="60">
        <f t="shared" si="10"/>
        <v>0</v>
      </c>
      <c r="R115" s="48"/>
      <c r="S115" s="26">
        <f t="shared" si="11"/>
        <v>730</v>
      </c>
    </row>
    <row r="116" spans="1:19" ht="12.75" hidden="1">
      <c r="A116" s="14">
        <f t="shared" si="12"/>
        <v>87</v>
      </c>
      <c r="B116" s="58"/>
      <c r="C116" s="53"/>
      <c r="D116" s="20"/>
      <c r="E116" s="129" t="s">
        <v>14</v>
      </c>
      <c r="F116" s="37"/>
      <c r="G116" s="37"/>
      <c r="H116" s="38">
        <v>47</v>
      </c>
      <c r="I116" s="37"/>
      <c r="J116" s="37">
        <f t="shared" si="9"/>
        <v>47</v>
      </c>
      <c r="K116" s="112"/>
      <c r="L116" s="36"/>
      <c r="M116" s="37"/>
      <c r="N116" s="37"/>
      <c r="O116" s="37"/>
      <c r="P116" s="37"/>
      <c r="Q116" s="27">
        <f t="shared" si="10"/>
        <v>0</v>
      </c>
      <c r="R116" s="28"/>
      <c r="S116" s="26">
        <f t="shared" si="11"/>
        <v>47</v>
      </c>
    </row>
    <row r="117" spans="1:19" ht="12.75" hidden="1">
      <c r="A117" s="14">
        <f t="shared" si="12"/>
        <v>88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9"/>
        <v>0</v>
      </c>
      <c r="K117" s="112"/>
      <c r="L117" s="36"/>
      <c r="M117" s="37"/>
      <c r="N117" s="37"/>
      <c r="O117" s="37"/>
      <c r="P117" s="37">
        <v>60</v>
      </c>
      <c r="Q117" s="60">
        <f t="shared" si="10"/>
        <v>60</v>
      </c>
      <c r="R117" s="28"/>
      <c r="S117" s="26">
        <f t="shared" si="11"/>
        <v>60</v>
      </c>
    </row>
    <row r="118" spans="1:19" ht="12.75" hidden="1">
      <c r="A118" s="14">
        <f t="shared" si="12"/>
        <v>89</v>
      </c>
      <c r="B118" s="58"/>
      <c r="C118" s="53"/>
      <c r="D118" s="20"/>
      <c r="E118" s="129" t="s">
        <v>22</v>
      </c>
      <c r="F118" s="37"/>
      <c r="G118" s="37"/>
      <c r="H118" s="38"/>
      <c r="I118" s="37"/>
      <c r="J118" s="37">
        <f t="shared" si="9"/>
        <v>0</v>
      </c>
      <c r="K118" s="112"/>
      <c r="L118" s="36"/>
      <c r="M118" s="37">
        <v>30</v>
      </c>
      <c r="N118" s="37"/>
      <c r="O118" s="37"/>
      <c r="P118" s="40"/>
      <c r="Q118" s="27">
        <f t="shared" si="10"/>
        <v>30</v>
      </c>
      <c r="R118" s="28"/>
      <c r="S118" s="26">
        <f t="shared" si="11"/>
        <v>30</v>
      </c>
    </row>
    <row r="119" spans="1:19" ht="12.75" hidden="1">
      <c r="A119" s="14">
        <f t="shared" si="12"/>
        <v>90</v>
      </c>
      <c r="B119" s="58"/>
      <c r="C119" s="76"/>
      <c r="D119" s="59" t="s">
        <v>53</v>
      </c>
      <c r="E119" s="125"/>
      <c r="F119" s="16"/>
      <c r="G119" s="16"/>
      <c r="H119" s="16"/>
      <c r="I119" s="16">
        <f>SUM(I120:I121)</f>
        <v>3062</v>
      </c>
      <c r="J119" s="16">
        <f t="shared" si="9"/>
        <v>3062</v>
      </c>
      <c r="K119" s="126"/>
      <c r="L119" s="51"/>
      <c r="M119" s="16"/>
      <c r="N119" s="16"/>
      <c r="O119" s="16"/>
      <c r="P119" s="16"/>
      <c r="Q119" s="17">
        <f t="shared" si="10"/>
        <v>0</v>
      </c>
      <c r="R119" s="18"/>
      <c r="S119" s="52">
        <f t="shared" si="11"/>
        <v>3062</v>
      </c>
    </row>
    <row r="120" spans="1:19" ht="12.75" hidden="1">
      <c r="A120" s="14">
        <f t="shared" si="12"/>
        <v>91</v>
      </c>
      <c r="B120" s="143"/>
      <c r="C120" s="53" t="s">
        <v>11</v>
      </c>
      <c r="D120" s="20" t="s">
        <v>12</v>
      </c>
      <c r="E120" s="129" t="s">
        <v>54</v>
      </c>
      <c r="F120" s="55"/>
      <c r="G120" s="55"/>
      <c r="H120" s="55"/>
      <c r="I120" s="55">
        <v>1155</v>
      </c>
      <c r="J120" s="37">
        <f t="shared" si="9"/>
        <v>1155</v>
      </c>
      <c r="K120" s="126"/>
      <c r="L120" s="54"/>
      <c r="M120" s="55"/>
      <c r="N120" s="55"/>
      <c r="O120" s="55"/>
      <c r="P120" s="55"/>
      <c r="Q120" s="27">
        <f t="shared" si="10"/>
        <v>0</v>
      </c>
      <c r="R120" s="18"/>
      <c r="S120" s="26">
        <f t="shared" si="11"/>
        <v>1155</v>
      </c>
    </row>
    <row r="121" spans="1:19" ht="12.75" hidden="1">
      <c r="A121" s="14">
        <f t="shared" si="12"/>
        <v>92</v>
      </c>
      <c r="B121" s="143"/>
      <c r="C121" s="53" t="s">
        <v>11</v>
      </c>
      <c r="D121" s="20" t="s">
        <v>17</v>
      </c>
      <c r="E121" s="129" t="s">
        <v>55</v>
      </c>
      <c r="F121" s="55"/>
      <c r="G121" s="55"/>
      <c r="H121" s="55"/>
      <c r="I121" s="55">
        <v>1907</v>
      </c>
      <c r="J121" s="37">
        <f t="shared" si="9"/>
        <v>1907</v>
      </c>
      <c r="K121" s="126"/>
      <c r="L121" s="54"/>
      <c r="M121" s="55"/>
      <c r="N121" s="55"/>
      <c r="O121" s="55"/>
      <c r="P121" s="55"/>
      <c r="Q121" s="27">
        <f t="shared" si="10"/>
        <v>0</v>
      </c>
      <c r="R121" s="18"/>
      <c r="S121" s="26">
        <f t="shared" si="11"/>
        <v>1907</v>
      </c>
    </row>
    <row r="122" spans="1:19" ht="12.75">
      <c r="A122" s="14">
        <v>8</v>
      </c>
      <c r="B122" s="156" t="s">
        <v>99</v>
      </c>
      <c r="C122" s="151" t="s">
        <v>207</v>
      </c>
      <c r="D122" s="152"/>
      <c r="E122" s="152"/>
      <c r="F122" s="153">
        <f>+F123+F259+F265</f>
        <v>2734</v>
      </c>
      <c r="G122" s="153">
        <f>+G123+G259+G265</f>
        <v>977</v>
      </c>
      <c r="H122" s="153">
        <v>857</v>
      </c>
      <c r="I122" s="153">
        <f>+I123+I259+I265</f>
        <v>52</v>
      </c>
      <c r="J122" s="153">
        <f>J123+J259+J265</f>
        <v>4620</v>
      </c>
      <c r="K122" s="144"/>
      <c r="L122" s="79"/>
      <c r="M122" s="153" t="s">
        <v>128</v>
      </c>
      <c r="N122" s="153"/>
      <c r="O122" s="153"/>
      <c r="P122" s="153"/>
      <c r="Q122" s="154"/>
      <c r="R122" s="15"/>
      <c r="S122" s="157">
        <f t="shared" si="11"/>
        <v>4620</v>
      </c>
    </row>
    <row r="123" spans="1:19" ht="12.75">
      <c r="A123" s="14">
        <v>9</v>
      </c>
      <c r="B123" s="76" t="s">
        <v>100</v>
      </c>
      <c r="C123" s="76" t="s">
        <v>11</v>
      </c>
      <c r="D123" s="59" t="s">
        <v>208</v>
      </c>
      <c r="E123" s="125"/>
      <c r="F123" s="16">
        <f>F124</f>
        <v>1732</v>
      </c>
      <c r="G123" s="16">
        <f>G124</f>
        <v>616</v>
      </c>
      <c r="H123" s="16">
        <v>446</v>
      </c>
      <c r="I123" s="16">
        <v>47</v>
      </c>
      <c r="J123" s="16">
        <f>SUM(F123:I123)</f>
        <v>2841</v>
      </c>
      <c r="K123" s="126"/>
      <c r="L123" s="51"/>
      <c r="M123" s="16"/>
      <c r="N123" s="16"/>
      <c r="O123" s="16"/>
      <c r="P123" s="16"/>
      <c r="Q123" s="17"/>
      <c r="R123" s="18"/>
      <c r="S123" s="52">
        <f t="shared" si="11"/>
        <v>2841</v>
      </c>
    </row>
    <row r="124" spans="1:19" ht="12.75">
      <c r="A124" s="14">
        <v>10</v>
      </c>
      <c r="B124" s="58"/>
      <c r="C124" s="53"/>
      <c r="D124" s="20" t="s">
        <v>12</v>
      </c>
      <c r="E124" s="127" t="s">
        <v>209</v>
      </c>
      <c r="F124" s="22">
        <v>1732</v>
      </c>
      <c r="G124" s="22">
        <v>616</v>
      </c>
      <c r="H124" s="23">
        <v>446</v>
      </c>
      <c r="I124" s="23" t="s">
        <v>128</v>
      </c>
      <c r="J124" s="23">
        <v>2794</v>
      </c>
      <c r="K124" s="128"/>
      <c r="L124" s="21"/>
      <c r="M124" s="22"/>
      <c r="N124" s="22"/>
      <c r="O124" s="22"/>
      <c r="P124" s="22"/>
      <c r="Q124" s="24"/>
      <c r="R124" s="25"/>
      <c r="S124" s="41">
        <f t="shared" si="11"/>
        <v>2794</v>
      </c>
    </row>
    <row r="125" spans="1:19" ht="12.75">
      <c r="A125" s="14">
        <v>11</v>
      </c>
      <c r="B125" s="58"/>
      <c r="C125" s="53"/>
      <c r="D125" s="20"/>
      <c r="E125" s="129" t="s">
        <v>13</v>
      </c>
      <c r="F125" s="50"/>
      <c r="G125" s="50"/>
      <c r="H125" s="38">
        <v>111</v>
      </c>
      <c r="I125" s="37">
        <v>47</v>
      </c>
      <c r="J125" s="50">
        <f>SUM(F125:I125)</f>
        <v>158</v>
      </c>
      <c r="K125" s="142"/>
      <c r="L125" s="49"/>
      <c r="M125" s="50"/>
      <c r="N125" s="50"/>
      <c r="O125" s="50"/>
      <c r="P125" s="50"/>
      <c r="Q125" s="60"/>
      <c r="R125" s="48"/>
      <c r="S125" s="41">
        <f t="shared" si="11"/>
        <v>158</v>
      </c>
    </row>
    <row r="126" spans="1:19" ht="12.75">
      <c r="A126" s="14">
        <v>12</v>
      </c>
      <c r="B126" s="58"/>
      <c r="C126" s="53"/>
      <c r="D126" s="20"/>
      <c r="E126" s="129" t="s">
        <v>204</v>
      </c>
      <c r="F126" s="50"/>
      <c r="G126" s="50"/>
      <c r="H126" s="38">
        <v>335</v>
      </c>
      <c r="I126" s="50"/>
      <c r="J126" s="50">
        <f>SUM(F126:I126)</f>
        <v>335</v>
      </c>
      <c r="K126" s="142"/>
      <c r="L126" s="49"/>
      <c r="M126" s="50"/>
      <c r="N126" s="50"/>
      <c r="O126" s="50"/>
      <c r="P126" s="50"/>
      <c r="Q126" s="60"/>
      <c r="R126" s="48"/>
      <c r="S126" s="41">
        <f t="shared" si="11"/>
        <v>335</v>
      </c>
    </row>
    <row r="127" spans="1:19" ht="12.75">
      <c r="A127" s="14">
        <v>13</v>
      </c>
      <c r="B127" s="58"/>
      <c r="C127" s="53"/>
      <c r="D127" s="20"/>
      <c r="E127" s="129" t="s">
        <v>128</v>
      </c>
      <c r="F127" s="37"/>
      <c r="G127" s="37"/>
      <c r="H127" s="38" t="s">
        <v>128</v>
      </c>
      <c r="I127" s="37"/>
      <c r="J127" s="37" t="s">
        <v>128</v>
      </c>
      <c r="K127" s="112"/>
      <c r="L127" s="36"/>
      <c r="M127" s="37"/>
      <c r="N127" s="37"/>
      <c r="O127" s="37"/>
      <c r="P127" s="37"/>
      <c r="Q127" s="27"/>
      <c r="R127" s="28"/>
      <c r="S127" s="41" t="s">
        <v>128</v>
      </c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21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5"/>
      <c r="T134" s="5"/>
      <c r="U134" s="5"/>
    </row>
    <row r="135" spans="1:21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5"/>
      <c r="T135" s="5"/>
      <c r="U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268"/>
    </row>
    <row r="137" spans="1:19" ht="6" customHeight="1" hidden="1" thickBot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268"/>
    </row>
    <row r="138" spans="1:19" ht="13.5" customHeight="1" hidden="1" thickBot="1">
      <c r="A138" s="464" t="s">
        <v>1</v>
      </c>
      <c r="B138" s="465"/>
      <c r="C138" s="465"/>
      <c r="D138" s="465"/>
      <c r="E138" s="465"/>
      <c r="F138" s="465"/>
      <c r="G138" s="465"/>
      <c r="H138" s="465"/>
      <c r="I138" s="465"/>
      <c r="J138" s="465"/>
      <c r="K138" s="466"/>
      <c r="L138" s="114"/>
      <c r="M138" s="115"/>
      <c r="N138" s="115"/>
      <c r="O138" s="115"/>
      <c r="P138" s="115"/>
      <c r="Q138" s="116"/>
      <c r="R138" s="9"/>
      <c r="S138" s="467" t="s">
        <v>1</v>
      </c>
    </row>
    <row r="139" spans="1:19" ht="15.75" customHeight="1" hidden="1">
      <c r="A139" s="132"/>
      <c r="B139" s="133"/>
      <c r="C139" s="134"/>
      <c r="D139" s="135"/>
      <c r="E139" s="136"/>
      <c r="F139" s="470" t="s">
        <v>2</v>
      </c>
      <c r="G139" s="470"/>
      <c r="H139" s="470"/>
      <c r="I139" s="470"/>
      <c r="J139" s="470"/>
      <c r="K139" s="137"/>
      <c r="L139" s="471"/>
      <c r="M139" s="470"/>
      <c r="N139" s="470"/>
      <c r="O139" s="470"/>
      <c r="P139" s="470"/>
      <c r="Q139" s="472"/>
      <c r="R139" s="10"/>
      <c r="S139" s="468"/>
    </row>
    <row r="140" spans="1:19" ht="12.75" hidden="1">
      <c r="A140" s="132"/>
      <c r="B140" s="138" t="s">
        <v>4</v>
      </c>
      <c r="C140" s="135" t="s">
        <v>5</v>
      </c>
      <c r="D140" s="473" t="s">
        <v>6</v>
      </c>
      <c r="E140" s="474"/>
      <c r="F140" s="474"/>
      <c r="G140" s="474"/>
      <c r="H140" s="474"/>
      <c r="I140" s="474"/>
      <c r="J140" s="474"/>
      <c r="K140" s="139"/>
      <c r="L140" s="475"/>
      <c r="M140" s="476"/>
      <c r="N140" s="476"/>
      <c r="O140" s="476"/>
      <c r="P140" s="476"/>
      <c r="Q140" s="477"/>
      <c r="R140" s="11"/>
      <c r="S140" s="468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28">
        <v>610</v>
      </c>
      <c r="G141" s="428">
        <v>620</v>
      </c>
      <c r="H141" s="428">
        <v>630</v>
      </c>
      <c r="I141" s="428">
        <v>640</v>
      </c>
      <c r="J141" s="428" t="s">
        <v>10</v>
      </c>
      <c r="K141" s="140"/>
      <c r="L141" s="478"/>
      <c r="M141" s="428"/>
      <c r="N141" s="428"/>
      <c r="O141" s="428"/>
      <c r="P141" s="428"/>
      <c r="Q141" s="479"/>
      <c r="R141" s="12"/>
      <c r="S141" s="468"/>
    </row>
    <row r="142" spans="1:19" ht="9.75" customHeight="1" hidden="1" thickBot="1">
      <c r="A142" s="132"/>
      <c r="B142" s="138"/>
      <c r="C142" s="135"/>
      <c r="D142" s="135"/>
      <c r="E142" s="136"/>
      <c r="F142" s="428"/>
      <c r="G142" s="428"/>
      <c r="H142" s="428"/>
      <c r="I142" s="428"/>
      <c r="J142" s="428"/>
      <c r="K142" s="140"/>
      <c r="L142" s="478"/>
      <c r="M142" s="428"/>
      <c r="N142" s="428"/>
      <c r="O142" s="428"/>
      <c r="P142" s="428"/>
      <c r="Q142" s="479"/>
      <c r="R142" s="12"/>
      <c r="S142" s="469"/>
    </row>
    <row r="143" spans="1:19" ht="12.75" hidden="1">
      <c r="A143" s="14" t="e">
        <f>#REF!+1</f>
        <v>#REF!</v>
      </c>
      <c r="B143" s="58"/>
      <c r="C143" s="76" t="s">
        <v>56</v>
      </c>
      <c r="D143" s="59" t="s">
        <v>59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13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61">
        <f aca="true" t="shared" si="14" ref="S143:S180">J143+Q143</f>
        <v>132230</v>
      </c>
    </row>
    <row r="144" spans="1:19" ht="12.75" hidden="1">
      <c r="A144" s="14" t="e">
        <f aca="true" t="shared" si="15" ref="A144:A180">A143+1</f>
        <v>#REF!</v>
      </c>
      <c r="B144" s="58"/>
      <c r="C144" s="53"/>
      <c r="D144" s="68" t="s">
        <v>12</v>
      </c>
      <c r="E144" s="145" t="s">
        <v>60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13"/>
        <v>21909</v>
      </c>
      <c r="K144" s="128"/>
      <c r="L144" s="63"/>
      <c r="M144" s="64"/>
      <c r="N144" s="64"/>
      <c r="O144" s="64"/>
      <c r="P144" s="64"/>
      <c r="Q144" s="62"/>
      <c r="R144" s="65"/>
      <c r="S144" s="66">
        <f t="shared" si="14"/>
        <v>21909</v>
      </c>
    </row>
    <row r="145" spans="1:19" ht="12.75" hidden="1">
      <c r="A145" s="14" t="e">
        <f t="shared" si="15"/>
        <v>#REF!</v>
      </c>
      <c r="B145" s="58"/>
      <c r="C145" s="53"/>
      <c r="D145" s="20"/>
      <c r="E145" s="129" t="s">
        <v>13</v>
      </c>
      <c r="F145" s="37"/>
      <c r="G145" s="37"/>
      <c r="H145" s="38">
        <f>3877+12+1-H146</f>
        <v>2904</v>
      </c>
      <c r="I145" s="37"/>
      <c r="J145" s="37">
        <f t="shared" si="13"/>
        <v>2904</v>
      </c>
      <c r="K145" s="112"/>
      <c r="L145" s="21"/>
      <c r="M145" s="22"/>
      <c r="N145" s="22"/>
      <c r="O145" s="22"/>
      <c r="P145" s="22"/>
      <c r="Q145" s="27"/>
      <c r="R145" s="28"/>
      <c r="S145" s="41">
        <f t="shared" si="14"/>
        <v>2904</v>
      </c>
    </row>
    <row r="146" spans="1:19" ht="12.75" hidden="1">
      <c r="A146" s="14" t="e">
        <f t="shared" si="15"/>
        <v>#REF!</v>
      </c>
      <c r="B146" s="58"/>
      <c r="C146" s="53"/>
      <c r="D146" s="20"/>
      <c r="E146" s="141" t="s">
        <v>15</v>
      </c>
      <c r="F146" s="37"/>
      <c r="G146" s="37"/>
      <c r="H146" s="38">
        <v>986</v>
      </c>
      <c r="I146" s="37"/>
      <c r="J146" s="37">
        <f t="shared" si="13"/>
        <v>986</v>
      </c>
      <c r="K146" s="112"/>
      <c r="L146" s="21"/>
      <c r="M146" s="22"/>
      <c r="N146" s="22"/>
      <c r="O146" s="22"/>
      <c r="P146" s="22"/>
      <c r="Q146" s="27"/>
      <c r="R146" s="28"/>
      <c r="S146" s="41">
        <f t="shared" si="14"/>
        <v>986</v>
      </c>
    </row>
    <row r="147" spans="1:19" ht="12.75" hidden="1">
      <c r="A147" s="14" t="e">
        <f t="shared" si="15"/>
        <v>#REF!</v>
      </c>
      <c r="B147" s="58"/>
      <c r="C147" s="53"/>
      <c r="D147" s="20"/>
      <c r="E147" s="129" t="s">
        <v>61</v>
      </c>
      <c r="F147" s="37"/>
      <c r="G147" s="37"/>
      <c r="H147" s="38">
        <v>300</v>
      </c>
      <c r="I147" s="37"/>
      <c r="J147" s="37">
        <f t="shared" si="13"/>
        <v>300</v>
      </c>
      <c r="K147" s="112"/>
      <c r="L147" s="21"/>
      <c r="M147" s="22"/>
      <c r="N147" s="22"/>
      <c r="O147" s="22"/>
      <c r="P147" s="22"/>
      <c r="Q147" s="27"/>
      <c r="R147" s="28"/>
      <c r="S147" s="41">
        <f t="shared" si="14"/>
        <v>300</v>
      </c>
    </row>
    <row r="148" spans="1:19" ht="12.75" hidden="1">
      <c r="A148" s="14" t="e">
        <f t="shared" si="15"/>
        <v>#REF!</v>
      </c>
      <c r="B148" s="58"/>
      <c r="C148" s="53"/>
      <c r="D148" s="20"/>
      <c r="E148" s="129" t="s">
        <v>62</v>
      </c>
      <c r="F148" s="37">
        <v>122</v>
      </c>
      <c r="G148" s="37">
        <v>43</v>
      </c>
      <c r="H148" s="38"/>
      <c r="I148" s="37"/>
      <c r="J148" s="37">
        <f t="shared" si="13"/>
        <v>165</v>
      </c>
      <c r="K148" s="112"/>
      <c r="L148" s="21"/>
      <c r="M148" s="22"/>
      <c r="N148" s="22"/>
      <c r="O148" s="22"/>
      <c r="P148" s="22"/>
      <c r="Q148" s="27"/>
      <c r="R148" s="28"/>
      <c r="S148" s="41">
        <f t="shared" si="14"/>
        <v>165</v>
      </c>
    </row>
    <row r="149" spans="1:19" ht="12.75" hidden="1">
      <c r="A149" s="14" t="e">
        <f t="shared" si="15"/>
        <v>#REF!</v>
      </c>
      <c r="B149" s="58"/>
      <c r="C149" s="53"/>
      <c r="D149" s="20"/>
      <c r="E149" s="129" t="s">
        <v>57</v>
      </c>
      <c r="F149" s="37"/>
      <c r="G149" s="37"/>
      <c r="H149" s="38">
        <v>181</v>
      </c>
      <c r="I149" s="37"/>
      <c r="J149" s="37">
        <f t="shared" si="13"/>
        <v>181</v>
      </c>
      <c r="K149" s="112"/>
      <c r="L149" s="36"/>
      <c r="M149" s="37"/>
      <c r="N149" s="37"/>
      <c r="O149" s="37"/>
      <c r="P149" s="37"/>
      <c r="Q149" s="27"/>
      <c r="R149" s="28"/>
      <c r="S149" s="41">
        <f t="shared" si="14"/>
        <v>181</v>
      </c>
    </row>
    <row r="150" spans="1:19" ht="12.75" hidden="1">
      <c r="A150" s="14" t="e">
        <f t="shared" si="15"/>
        <v>#REF!</v>
      </c>
      <c r="B150" s="58"/>
      <c r="C150" s="53"/>
      <c r="D150" s="20"/>
      <c r="E150" s="141" t="s">
        <v>63</v>
      </c>
      <c r="F150" s="37">
        <v>235</v>
      </c>
      <c r="G150" s="37">
        <v>83</v>
      </c>
      <c r="H150" s="38">
        <v>1375</v>
      </c>
      <c r="I150" s="37"/>
      <c r="J150" s="37">
        <f t="shared" si="13"/>
        <v>1693</v>
      </c>
      <c r="K150" s="112"/>
      <c r="L150" s="36"/>
      <c r="M150" s="37"/>
      <c r="N150" s="37"/>
      <c r="O150" s="37"/>
      <c r="P150" s="37"/>
      <c r="Q150" s="27"/>
      <c r="R150" s="28"/>
      <c r="S150" s="41">
        <f t="shared" si="14"/>
        <v>1693</v>
      </c>
    </row>
    <row r="151" spans="1:19" ht="12.75" hidden="1">
      <c r="A151" s="14" t="e">
        <f t="shared" si="15"/>
        <v>#REF!</v>
      </c>
      <c r="B151" s="58"/>
      <c r="C151" s="53"/>
      <c r="D151" s="20"/>
      <c r="E151" s="129" t="s">
        <v>14</v>
      </c>
      <c r="F151" s="37"/>
      <c r="G151" s="37"/>
      <c r="H151" s="38">
        <v>402</v>
      </c>
      <c r="I151" s="37"/>
      <c r="J151" s="37">
        <f t="shared" si="13"/>
        <v>402</v>
      </c>
      <c r="K151" s="112"/>
      <c r="L151" s="36"/>
      <c r="M151" s="37"/>
      <c r="N151" s="37"/>
      <c r="O151" s="37"/>
      <c r="P151" s="37"/>
      <c r="Q151" s="27"/>
      <c r="R151" s="28"/>
      <c r="S151" s="41">
        <f t="shared" si="14"/>
        <v>402</v>
      </c>
    </row>
    <row r="152" spans="1:19" ht="12.75" hidden="1">
      <c r="A152" s="14" t="e">
        <f t="shared" si="15"/>
        <v>#REF!</v>
      </c>
      <c r="B152" s="58"/>
      <c r="C152" s="53"/>
      <c r="D152" s="20"/>
      <c r="E152" s="129" t="s">
        <v>58</v>
      </c>
      <c r="F152" s="37"/>
      <c r="G152" s="37"/>
      <c r="H152" s="38">
        <v>415</v>
      </c>
      <c r="I152" s="37"/>
      <c r="J152" s="37">
        <f t="shared" si="13"/>
        <v>415</v>
      </c>
      <c r="K152" s="112"/>
      <c r="L152" s="36"/>
      <c r="M152" s="37"/>
      <c r="N152" s="37"/>
      <c r="O152" s="37"/>
      <c r="P152" s="37"/>
      <c r="Q152" s="27"/>
      <c r="R152" s="28"/>
      <c r="S152" s="41">
        <f t="shared" si="14"/>
        <v>415</v>
      </c>
    </row>
    <row r="153" spans="1:19" ht="12.75" hidden="1">
      <c r="A153" s="14" t="e">
        <f t="shared" si="15"/>
        <v>#REF!</v>
      </c>
      <c r="B153" s="58"/>
      <c r="C153" s="53"/>
      <c r="D153" s="20"/>
      <c r="E153" s="129" t="s">
        <v>16</v>
      </c>
      <c r="F153" s="37"/>
      <c r="G153" s="37"/>
      <c r="H153" s="38"/>
      <c r="I153" s="37"/>
      <c r="J153" s="37">
        <f t="shared" si="13"/>
        <v>0</v>
      </c>
      <c r="K153" s="112"/>
      <c r="L153" s="36"/>
      <c r="M153" s="37"/>
      <c r="N153" s="37"/>
      <c r="O153" s="37"/>
      <c r="P153" s="37"/>
      <c r="Q153" s="27"/>
      <c r="R153" s="28"/>
      <c r="S153" s="42">
        <f t="shared" si="14"/>
        <v>0</v>
      </c>
    </row>
    <row r="154" spans="1:19" ht="12.75" hidden="1">
      <c r="A154" s="14" t="e">
        <f t="shared" si="15"/>
        <v>#REF!</v>
      </c>
      <c r="B154" s="58"/>
      <c r="C154" s="53"/>
      <c r="D154" s="20"/>
      <c r="E154" s="129" t="s">
        <v>64</v>
      </c>
      <c r="F154" s="37"/>
      <c r="G154" s="37"/>
      <c r="H154" s="38"/>
      <c r="I154" s="37"/>
      <c r="J154" s="37">
        <f t="shared" si="13"/>
        <v>0</v>
      </c>
      <c r="K154" s="112"/>
      <c r="L154" s="36"/>
      <c r="M154" s="37"/>
      <c r="N154" s="37"/>
      <c r="O154" s="37"/>
      <c r="P154" s="40"/>
      <c r="Q154" s="27"/>
      <c r="R154" s="28"/>
      <c r="S154" s="41">
        <f t="shared" si="14"/>
        <v>0</v>
      </c>
    </row>
    <row r="155" spans="1:19" ht="12.75" hidden="1">
      <c r="A155" s="14" t="e">
        <f t="shared" si="15"/>
        <v>#REF!</v>
      </c>
      <c r="B155" s="58"/>
      <c r="C155" s="53"/>
      <c r="D155" s="20"/>
      <c r="E155" s="141" t="s">
        <v>65</v>
      </c>
      <c r="F155" s="37"/>
      <c r="G155" s="37"/>
      <c r="H155" s="38">
        <v>200</v>
      </c>
      <c r="I155" s="37"/>
      <c r="J155" s="37">
        <f t="shared" si="13"/>
        <v>200</v>
      </c>
      <c r="K155" s="112"/>
      <c r="L155" s="36"/>
      <c r="M155" s="37"/>
      <c r="N155" s="37"/>
      <c r="O155" s="37"/>
      <c r="P155" s="37"/>
      <c r="Q155" s="27"/>
      <c r="R155" s="28"/>
      <c r="S155" s="41">
        <f t="shared" si="14"/>
        <v>200</v>
      </c>
    </row>
    <row r="156" spans="1:19" ht="12.75" hidden="1">
      <c r="A156" s="14" t="e">
        <f t="shared" si="15"/>
        <v>#REF!</v>
      </c>
      <c r="B156" s="58"/>
      <c r="C156" s="53"/>
      <c r="D156" s="20"/>
      <c r="E156" s="141" t="s">
        <v>66</v>
      </c>
      <c r="F156" s="37"/>
      <c r="G156" s="37"/>
      <c r="H156" s="38"/>
      <c r="I156" s="37"/>
      <c r="J156" s="37">
        <f t="shared" si="13"/>
        <v>0</v>
      </c>
      <c r="K156" s="112"/>
      <c r="L156" s="36"/>
      <c r="M156" s="37"/>
      <c r="N156" s="37"/>
      <c r="O156" s="37"/>
      <c r="P156" s="37"/>
      <c r="Q156" s="27"/>
      <c r="R156" s="28"/>
      <c r="S156" s="41">
        <f t="shared" si="14"/>
        <v>0</v>
      </c>
    </row>
    <row r="157" spans="1:19" ht="12.75" hidden="1">
      <c r="A157" s="14" t="e">
        <f t="shared" si="15"/>
        <v>#REF!</v>
      </c>
      <c r="B157" s="58"/>
      <c r="C157" s="53"/>
      <c r="D157" s="68" t="s">
        <v>17</v>
      </c>
      <c r="E157" s="145" t="s">
        <v>67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13"/>
        <v>28722</v>
      </c>
      <c r="K157" s="128"/>
      <c r="L157" s="63"/>
      <c r="M157" s="64"/>
      <c r="N157" s="64"/>
      <c r="O157" s="64"/>
      <c r="P157" s="64"/>
      <c r="Q157" s="62"/>
      <c r="R157" s="65"/>
      <c r="S157" s="67">
        <f t="shared" si="14"/>
        <v>28722</v>
      </c>
    </row>
    <row r="158" spans="1:19" ht="12.75" hidden="1">
      <c r="A158" s="14" t="e">
        <f t="shared" si="15"/>
        <v>#REF!</v>
      </c>
      <c r="B158" s="58"/>
      <c r="C158" s="53"/>
      <c r="D158" s="20"/>
      <c r="E158" s="129" t="s">
        <v>57</v>
      </c>
      <c r="F158" s="37"/>
      <c r="G158" s="37"/>
      <c r="H158" s="38">
        <v>81</v>
      </c>
      <c r="I158" s="37"/>
      <c r="J158" s="37">
        <f t="shared" si="13"/>
        <v>81</v>
      </c>
      <c r="K158" s="112"/>
      <c r="L158" s="36"/>
      <c r="M158" s="37"/>
      <c r="N158" s="37"/>
      <c r="O158" s="37"/>
      <c r="P158" s="37"/>
      <c r="Q158" s="27"/>
      <c r="R158" s="28"/>
      <c r="S158" s="41">
        <f t="shared" si="14"/>
        <v>81</v>
      </c>
    </row>
    <row r="159" spans="1:19" ht="12.75" hidden="1">
      <c r="A159" s="14" t="e">
        <f t="shared" si="15"/>
        <v>#REF!</v>
      </c>
      <c r="B159" s="58"/>
      <c r="C159" s="53"/>
      <c r="D159" s="20"/>
      <c r="E159" s="129" t="s">
        <v>13</v>
      </c>
      <c r="F159" s="37"/>
      <c r="G159" s="37"/>
      <c r="H159" s="38">
        <f>5478+12</f>
        <v>5490</v>
      </c>
      <c r="I159" s="37"/>
      <c r="J159" s="37">
        <f t="shared" si="13"/>
        <v>5490</v>
      </c>
      <c r="K159" s="112"/>
      <c r="L159" s="36"/>
      <c r="M159" s="37"/>
      <c r="N159" s="37"/>
      <c r="O159" s="37"/>
      <c r="P159" s="37"/>
      <c r="Q159" s="27"/>
      <c r="R159" s="28"/>
      <c r="S159" s="41">
        <f t="shared" si="14"/>
        <v>5490</v>
      </c>
    </row>
    <row r="160" spans="1:19" ht="12.75" hidden="1">
      <c r="A160" s="14" t="e">
        <f t="shared" si="15"/>
        <v>#REF!</v>
      </c>
      <c r="B160" s="58"/>
      <c r="C160" s="53"/>
      <c r="D160" s="20"/>
      <c r="E160" s="129" t="s">
        <v>61</v>
      </c>
      <c r="F160" s="37"/>
      <c r="G160" s="37"/>
      <c r="H160" s="38">
        <v>290</v>
      </c>
      <c r="I160" s="37"/>
      <c r="J160" s="37">
        <f t="shared" si="13"/>
        <v>290</v>
      </c>
      <c r="K160" s="112"/>
      <c r="L160" s="36"/>
      <c r="M160" s="37"/>
      <c r="N160" s="37"/>
      <c r="O160" s="37"/>
      <c r="P160" s="37"/>
      <c r="Q160" s="27"/>
      <c r="R160" s="28"/>
      <c r="S160" s="41">
        <f t="shared" si="14"/>
        <v>290</v>
      </c>
    </row>
    <row r="161" spans="1:19" ht="12.75" hidden="1">
      <c r="A161" s="14" t="e">
        <f t="shared" si="15"/>
        <v>#REF!</v>
      </c>
      <c r="B161" s="58"/>
      <c r="C161" s="53"/>
      <c r="D161" s="20"/>
      <c r="E161" s="129" t="s">
        <v>68</v>
      </c>
      <c r="F161" s="37"/>
      <c r="G161" s="37"/>
      <c r="H161" s="38"/>
      <c r="I161" s="37">
        <v>22</v>
      </c>
      <c r="J161" s="37">
        <f t="shared" si="13"/>
        <v>22</v>
      </c>
      <c r="K161" s="112"/>
      <c r="L161" s="36"/>
      <c r="M161" s="37"/>
      <c r="N161" s="37"/>
      <c r="O161" s="37"/>
      <c r="P161" s="37"/>
      <c r="Q161" s="27"/>
      <c r="R161" s="28"/>
      <c r="S161" s="41">
        <f t="shared" si="14"/>
        <v>22</v>
      </c>
    </row>
    <row r="162" spans="1:19" ht="12.75" hidden="1">
      <c r="A162" s="14" t="e">
        <f t="shared" si="15"/>
        <v>#REF!</v>
      </c>
      <c r="B162" s="58"/>
      <c r="C162" s="53"/>
      <c r="D162" s="20"/>
      <c r="E162" s="129" t="s">
        <v>58</v>
      </c>
      <c r="F162" s="37"/>
      <c r="G162" s="37"/>
      <c r="H162" s="38">
        <v>280</v>
      </c>
      <c r="I162" s="37"/>
      <c r="J162" s="37">
        <f t="shared" si="13"/>
        <v>280</v>
      </c>
      <c r="K162" s="112"/>
      <c r="L162" s="36"/>
      <c r="M162" s="37"/>
      <c r="N162" s="37"/>
      <c r="O162" s="37"/>
      <c r="P162" s="37"/>
      <c r="Q162" s="27"/>
      <c r="R162" s="28"/>
      <c r="S162" s="41">
        <f t="shared" si="14"/>
        <v>280</v>
      </c>
    </row>
    <row r="163" spans="1:19" ht="12.75" hidden="1">
      <c r="A163" s="14" t="e">
        <f t="shared" si="15"/>
        <v>#REF!</v>
      </c>
      <c r="B163" s="58"/>
      <c r="C163" s="53"/>
      <c r="D163" s="20"/>
      <c r="E163" s="129" t="s">
        <v>69</v>
      </c>
      <c r="F163" s="37"/>
      <c r="G163" s="37"/>
      <c r="H163" s="38">
        <v>1200</v>
      </c>
      <c r="I163" s="37"/>
      <c r="J163" s="37">
        <f t="shared" si="13"/>
        <v>1200</v>
      </c>
      <c r="K163" s="112"/>
      <c r="L163" s="36"/>
      <c r="M163" s="37"/>
      <c r="N163" s="37"/>
      <c r="O163" s="37"/>
      <c r="P163" s="37"/>
      <c r="Q163" s="27"/>
      <c r="R163" s="28"/>
      <c r="S163" s="41">
        <f t="shared" si="14"/>
        <v>1200</v>
      </c>
    </row>
    <row r="164" spans="1:19" ht="12.75" hidden="1">
      <c r="A164" s="14" t="e">
        <f t="shared" si="15"/>
        <v>#REF!</v>
      </c>
      <c r="B164" s="58"/>
      <c r="C164" s="53"/>
      <c r="D164" s="20"/>
      <c r="E164" s="129" t="s">
        <v>65</v>
      </c>
      <c r="F164" s="37"/>
      <c r="G164" s="37"/>
      <c r="H164" s="38">
        <v>200</v>
      </c>
      <c r="I164" s="37"/>
      <c r="J164" s="37">
        <f t="shared" si="13"/>
        <v>200</v>
      </c>
      <c r="K164" s="112"/>
      <c r="L164" s="36"/>
      <c r="M164" s="37"/>
      <c r="N164" s="37"/>
      <c r="O164" s="37"/>
      <c r="P164" s="37"/>
      <c r="Q164" s="27"/>
      <c r="R164" s="28"/>
      <c r="S164" s="41">
        <f t="shared" si="14"/>
        <v>200</v>
      </c>
    </row>
    <row r="165" spans="1:19" ht="12.75" hidden="1">
      <c r="A165" s="14" t="e">
        <f t="shared" si="15"/>
        <v>#REF!</v>
      </c>
      <c r="B165" s="58"/>
      <c r="C165" s="53"/>
      <c r="D165" s="20"/>
      <c r="E165" s="129" t="s">
        <v>14</v>
      </c>
      <c r="F165" s="37"/>
      <c r="G165" s="37"/>
      <c r="H165" s="38">
        <v>497</v>
      </c>
      <c r="I165" s="37"/>
      <c r="J165" s="37">
        <f t="shared" si="13"/>
        <v>497</v>
      </c>
      <c r="K165" s="112"/>
      <c r="L165" s="36"/>
      <c r="M165" s="37"/>
      <c r="N165" s="37"/>
      <c r="O165" s="37"/>
      <c r="P165" s="37"/>
      <c r="Q165" s="27"/>
      <c r="R165" s="28"/>
      <c r="S165" s="41">
        <f t="shared" si="14"/>
        <v>497</v>
      </c>
    </row>
    <row r="166" spans="1:19" ht="12.75" hidden="1">
      <c r="A166" s="14" t="e">
        <f t="shared" si="15"/>
        <v>#REF!</v>
      </c>
      <c r="B166" s="58"/>
      <c r="C166" s="53"/>
      <c r="D166" s="20"/>
      <c r="E166" s="129" t="s">
        <v>70</v>
      </c>
      <c r="F166" s="37"/>
      <c r="G166" s="37"/>
      <c r="H166" s="38"/>
      <c r="I166" s="37"/>
      <c r="J166" s="37">
        <f t="shared" si="13"/>
        <v>0</v>
      </c>
      <c r="K166" s="112"/>
      <c r="L166" s="36"/>
      <c r="M166" s="37"/>
      <c r="N166" s="37"/>
      <c r="O166" s="37"/>
      <c r="P166" s="40"/>
      <c r="Q166" s="27"/>
      <c r="R166" s="28"/>
      <c r="S166" s="41">
        <f t="shared" si="14"/>
        <v>0</v>
      </c>
    </row>
    <row r="167" spans="1:19" ht="12.75" hidden="1">
      <c r="A167" s="14" t="e">
        <f t="shared" si="15"/>
        <v>#REF!</v>
      </c>
      <c r="B167" s="58"/>
      <c r="C167" s="53"/>
      <c r="D167" s="20"/>
      <c r="E167" s="129" t="s">
        <v>16</v>
      </c>
      <c r="F167" s="37"/>
      <c r="G167" s="37"/>
      <c r="H167" s="38"/>
      <c r="I167" s="37"/>
      <c r="J167" s="37">
        <f t="shared" si="13"/>
        <v>0</v>
      </c>
      <c r="K167" s="112"/>
      <c r="L167" s="36"/>
      <c r="M167" s="37"/>
      <c r="N167" s="37"/>
      <c r="O167" s="37"/>
      <c r="P167" s="37"/>
      <c r="Q167" s="27"/>
      <c r="R167" s="28"/>
      <c r="S167" s="41">
        <f t="shared" si="14"/>
        <v>0</v>
      </c>
    </row>
    <row r="168" spans="1:19" ht="12.75" hidden="1">
      <c r="A168" s="14" t="e">
        <f t="shared" si="15"/>
        <v>#REF!</v>
      </c>
      <c r="B168" s="58"/>
      <c r="C168" s="53"/>
      <c r="D168" s="20"/>
      <c r="E168" s="129" t="s">
        <v>71</v>
      </c>
      <c r="F168" s="37"/>
      <c r="G168" s="37"/>
      <c r="H168" s="38"/>
      <c r="I168" s="37"/>
      <c r="J168" s="37">
        <f t="shared" si="13"/>
        <v>0</v>
      </c>
      <c r="K168" s="112"/>
      <c r="L168" s="36"/>
      <c r="M168" s="37"/>
      <c r="N168" s="37"/>
      <c r="O168" s="37"/>
      <c r="P168" s="37"/>
      <c r="Q168" s="27"/>
      <c r="R168" s="28"/>
      <c r="S168" s="41">
        <f t="shared" si="14"/>
        <v>0</v>
      </c>
    </row>
    <row r="169" spans="1:19" ht="12.75" hidden="1">
      <c r="A169" s="14" t="e">
        <f t="shared" si="15"/>
        <v>#REF!</v>
      </c>
      <c r="B169" s="58"/>
      <c r="C169" s="53"/>
      <c r="D169" s="20"/>
      <c r="E169" s="129" t="s">
        <v>66</v>
      </c>
      <c r="F169" s="37"/>
      <c r="G169" s="37"/>
      <c r="H169" s="38"/>
      <c r="I169" s="37"/>
      <c r="J169" s="37">
        <f t="shared" si="13"/>
        <v>0</v>
      </c>
      <c r="K169" s="112"/>
      <c r="L169" s="36"/>
      <c r="M169" s="37"/>
      <c r="N169" s="37"/>
      <c r="O169" s="37"/>
      <c r="P169" s="37"/>
      <c r="Q169" s="27"/>
      <c r="R169" s="28"/>
      <c r="S169" s="41">
        <f t="shared" si="14"/>
        <v>0</v>
      </c>
    </row>
    <row r="170" spans="1:19" ht="12.75" hidden="1">
      <c r="A170" s="14" t="e">
        <f t="shared" si="15"/>
        <v>#REF!</v>
      </c>
      <c r="B170" s="58"/>
      <c r="C170" s="53"/>
      <c r="D170" s="68" t="s">
        <v>19</v>
      </c>
      <c r="E170" s="145" t="s">
        <v>72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13"/>
        <v>19575</v>
      </c>
      <c r="K170" s="128"/>
      <c r="L170" s="63"/>
      <c r="M170" s="64"/>
      <c r="N170" s="64"/>
      <c r="O170" s="64"/>
      <c r="P170" s="64"/>
      <c r="Q170" s="62"/>
      <c r="R170" s="65"/>
      <c r="S170" s="66">
        <f t="shared" si="14"/>
        <v>19575</v>
      </c>
    </row>
    <row r="171" spans="1:19" ht="12.75" hidden="1">
      <c r="A171" s="14" t="e">
        <f t="shared" si="15"/>
        <v>#REF!</v>
      </c>
      <c r="B171" s="58"/>
      <c r="C171" s="53"/>
      <c r="D171" s="20"/>
      <c r="E171" s="129" t="s">
        <v>57</v>
      </c>
      <c r="F171" s="37"/>
      <c r="G171" s="37"/>
      <c r="H171" s="38">
        <v>60</v>
      </c>
      <c r="I171" s="37"/>
      <c r="J171" s="37">
        <f t="shared" si="13"/>
        <v>60</v>
      </c>
      <c r="K171" s="112"/>
      <c r="L171" s="36"/>
      <c r="M171" s="37"/>
      <c r="N171" s="37"/>
      <c r="O171" s="37"/>
      <c r="P171" s="37"/>
      <c r="Q171" s="27"/>
      <c r="R171" s="28"/>
      <c r="S171" s="41">
        <f t="shared" si="14"/>
        <v>60</v>
      </c>
    </row>
    <row r="172" spans="1:19" ht="12.75" hidden="1">
      <c r="A172" s="14" t="e">
        <f t="shared" si="15"/>
        <v>#REF!</v>
      </c>
      <c r="B172" s="58"/>
      <c r="C172" s="53"/>
      <c r="D172" s="20"/>
      <c r="E172" s="129" t="s">
        <v>13</v>
      </c>
      <c r="F172" s="37"/>
      <c r="G172" s="37"/>
      <c r="H172" s="38">
        <f>3905+12+2-415</f>
        <v>3504</v>
      </c>
      <c r="I172" s="37"/>
      <c r="J172" s="37">
        <f t="shared" si="13"/>
        <v>3504</v>
      </c>
      <c r="K172" s="112"/>
      <c r="L172" s="36"/>
      <c r="M172" s="37"/>
      <c r="N172" s="37"/>
      <c r="O172" s="37"/>
      <c r="P172" s="37"/>
      <c r="Q172" s="27"/>
      <c r="R172" s="28"/>
      <c r="S172" s="41">
        <f t="shared" si="14"/>
        <v>3504</v>
      </c>
    </row>
    <row r="173" spans="1:19" ht="12.75" hidden="1">
      <c r="A173" s="14" t="e">
        <f t="shared" si="15"/>
        <v>#REF!</v>
      </c>
      <c r="B173" s="58"/>
      <c r="C173" s="53"/>
      <c r="D173" s="20"/>
      <c r="E173" s="129" t="s">
        <v>15</v>
      </c>
      <c r="F173" s="37"/>
      <c r="G173" s="37"/>
      <c r="H173" s="38">
        <v>415</v>
      </c>
      <c r="I173" s="37"/>
      <c r="J173" s="37">
        <f t="shared" si="13"/>
        <v>415</v>
      </c>
      <c r="K173" s="112"/>
      <c r="L173" s="36"/>
      <c r="M173" s="37"/>
      <c r="N173" s="37"/>
      <c r="O173" s="37"/>
      <c r="P173" s="37"/>
      <c r="Q173" s="27"/>
      <c r="R173" s="28"/>
      <c r="S173" s="41">
        <f t="shared" si="14"/>
        <v>415</v>
      </c>
    </row>
    <row r="174" spans="1:19" ht="12.75" hidden="1">
      <c r="A174" s="14" t="e">
        <f t="shared" si="15"/>
        <v>#REF!</v>
      </c>
      <c r="B174" s="58"/>
      <c r="C174" s="53"/>
      <c r="D174" s="20"/>
      <c r="E174" s="129" t="s">
        <v>61</v>
      </c>
      <c r="F174" s="37"/>
      <c r="G174" s="37"/>
      <c r="H174" s="38">
        <v>21</v>
      </c>
      <c r="I174" s="37"/>
      <c r="J174" s="37">
        <f t="shared" si="13"/>
        <v>21</v>
      </c>
      <c r="K174" s="112"/>
      <c r="L174" s="36"/>
      <c r="M174" s="37"/>
      <c r="N174" s="37"/>
      <c r="O174" s="37"/>
      <c r="P174" s="37"/>
      <c r="Q174" s="27"/>
      <c r="R174" s="28"/>
      <c r="S174" s="41">
        <f t="shared" si="14"/>
        <v>21</v>
      </c>
    </row>
    <row r="175" spans="1:19" ht="12.75" hidden="1">
      <c r="A175" s="14" t="e">
        <f t="shared" si="15"/>
        <v>#REF!</v>
      </c>
      <c r="B175" s="58"/>
      <c r="C175" s="53"/>
      <c r="D175" s="20"/>
      <c r="E175" s="129" t="s">
        <v>14</v>
      </c>
      <c r="F175" s="37"/>
      <c r="G175" s="37"/>
      <c r="H175" s="38">
        <v>341</v>
      </c>
      <c r="I175" s="37"/>
      <c r="J175" s="37">
        <f t="shared" si="13"/>
        <v>341</v>
      </c>
      <c r="K175" s="112"/>
      <c r="L175" s="36"/>
      <c r="M175" s="37"/>
      <c r="N175" s="37"/>
      <c r="O175" s="37"/>
      <c r="P175" s="37"/>
      <c r="Q175" s="27"/>
      <c r="R175" s="28"/>
      <c r="S175" s="41">
        <f t="shared" si="14"/>
        <v>341</v>
      </c>
    </row>
    <row r="176" spans="1:19" ht="12.75" hidden="1">
      <c r="A176" s="14" t="e">
        <f t="shared" si="15"/>
        <v>#REF!</v>
      </c>
      <c r="B176" s="58"/>
      <c r="C176" s="53"/>
      <c r="D176" s="20"/>
      <c r="E176" s="129" t="s">
        <v>58</v>
      </c>
      <c r="F176" s="37"/>
      <c r="G176" s="37"/>
      <c r="H176" s="38">
        <v>500</v>
      </c>
      <c r="I176" s="37"/>
      <c r="J176" s="37">
        <f t="shared" si="13"/>
        <v>500</v>
      </c>
      <c r="K176" s="112"/>
      <c r="L176" s="36"/>
      <c r="M176" s="37"/>
      <c r="N176" s="37"/>
      <c r="O176" s="37"/>
      <c r="P176" s="37"/>
      <c r="Q176" s="27"/>
      <c r="R176" s="28"/>
      <c r="S176" s="41">
        <f t="shared" si="14"/>
        <v>500</v>
      </c>
    </row>
    <row r="177" spans="1:19" ht="12.75" hidden="1">
      <c r="A177" s="14" t="e">
        <f t="shared" si="15"/>
        <v>#REF!</v>
      </c>
      <c r="B177" s="58"/>
      <c r="C177" s="53"/>
      <c r="D177" s="20"/>
      <c r="E177" s="129" t="s">
        <v>68</v>
      </c>
      <c r="F177" s="37"/>
      <c r="G177" s="37"/>
      <c r="H177" s="38"/>
      <c r="I177" s="37">
        <v>6</v>
      </c>
      <c r="J177" s="37">
        <f t="shared" si="13"/>
        <v>6</v>
      </c>
      <c r="K177" s="112"/>
      <c r="L177" s="36"/>
      <c r="M177" s="37"/>
      <c r="N177" s="37"/>
      <c r="O177" s="37"/>
      <c r="P177" s="37"/>
      <c r="Q177" s="27"/>
      <c r="R177" s="28"/>
      <c r="S177" s="41">
        <f t="shared" si="14"/>
        <v>6</v>
      </c>
    </row>
    <row r="178" spans="1:19" ht="12.75" hidden="1">
      <c r="A178" s="14" t="e">
        <f t="shared" si="15"/>
        <v>#REF!</v>
      </c>
      <c r="B178" s="58"/>
      <c r="C178" s="53"/>
      <c r="D178" s="20"/>
      <c r="E178" s="129" t="s">
        <v>16</v>
      </c>
      <c r="F178" s="37"/>
      <c r="G178" s="37"/>
      <c r="H178" s="38"/>
      <c r="I178" s="37"/>
      <c r="J178" s="37">
        <f t="shared" si="13"/>
        <v>0</v>
      </c>
      <c r="K178" s="112"/>
      <c r="L178" s="36"/>
      <c r="M178" s="37"/>
      <c r="N178" s="37"/>
      <c r="O178" s="37"/>
      <c r="P178" s="37"/>
      <c r="Q178" s="27"/>
      <c r="R178" s="28"/>
      <c r="S178" s="41">
        <f t="shared" si="14"/>
        <v>0</v>
      </c>
    </row>
    <row r="179" spans="1:19" ht="12.75" hidden="1">
      <c r="A179" s="14" t="e">
        <f t="shared" si="15"/>
        <v>#REF!</v>
      </c>
      <c r="B179" s="58"/>
      <c r="C179" s="53"/>
      <c r="D179" s="20"/>
      <c r="E179" s="129" t="s">
        <v>73</v>
      </c>
      <c r="F179" s="37"/>
      <c r="G179" s="37"/>
      <c r="H179" s="38"/>
      <c r="I179" s="37"/>
      <c r="J179" s="37">
        <f t="shared" si="13"/>
        <v>0</v>
      </c>
      <c r="K179" s="112"/>
      <c r="L179" s="36"/>
      <c r="M179" s="37"/>
      <c r="N179" s="37"/>
      <c r="O179" s="37"/>
      <c r="P179" s="37"/>
      <c r="Q179" s="27"/>
      <c r="R179" s="28"/>
      <c r="S179" s="41">
        <f t="shared" si="14"/>
        <v>0</v>
      </c>
    </row>
    <row r="180" spans="1:19" ht="13.5" hidden="1" thickBot="1">
      <c r="A180" s="14" t="e">
        <f t="shared" si="15"/>
        <v>#REF!</v>
      </c>
      <c r="B180" s="58"/>
      <c r="C180" s="53"/>
      <c r="D180" s="20"/>
      <c r="E180" s="141" t="s">
        <v>66</v>
      </c>
      <c r="F180" s="37"/>
      <c r="G180" s="37"/>
      <c r="H180" s="38"/>
      <c r="I180" s="37"/>
      <c r="J180" s="37">
        <f t="shared" si="13"/>
        <v>0</v>
      </c>
      <c r="K180" s="112"/>
      <c r="L180" s="36"/>
      <c r="M180" s="37"/>
      <c r="N180" s="37"/>
      <c r="O180" s="37"/>
      <c r="P180" s="37"/>
      <c r="Q180" s="27"/>
      <c r="R180" s="28"/>
      <c r="S180" s="30">
        <f t="shared" si="14"/>
        <v>0</v>
      </c>
    </row>
    <row r="181" spans="1:21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5"/>
      <c r="T181" s="5"/>
      <c r="U181" s="5"/>
    </row>
    <row r="182" spans="1:21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5"/>
      <c r="T182" s="5"/>
      <c r="U182" s="5"/>
    </row>
    <row r="183" spans="1:21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268"/>
      <c r="T183" s="5"/>
      <c r="U183" s="5"/>
    </row>
    <row r="184" spans="1:21" s="32" customFormat="1" ht="2.25" customHeight="1" hidden="1" thickBot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268"/>
      <c r="T184" s="5"/>
      <c r="U184" s="5"/>
    </row>
    <row r="185" spans="1:21" s="32" customFormat="1" ht="13.5" customHeight="1" hidden="1" thickBot="1">
      <c r="A185" s="464" t="s">
        <v>1</v>
      </c>
      <c r="B185" s="465"/>
      <c r="C185" s="465"/>
      <c r="D185" s="465"/>
      <c r="E185" s="465"/>
      <c r="F185" s="465"/>
      <c r="G185" s="465"/>
      <c r="H185" s="465"/>
      <c r="I185" s="465"/>
      <c r="J185" s="465"/>
      <c r="K185" s="466"/>
      <c r="L185" s="114"/>
      <c r="M185" s="115"/>
      <c r="N185" s="115"/>
      <c r="O185" s="115"/>
      <c r="P185" s="115"/>
      <c r="Q185" s="116"/>
      <c r="R185" s="9"/>
      <c r="S185" s="467" t="s">
        <v>1</v>
      </c>
      <c r="T185" s="5"/>
      <c r="U185" s="5"/>
    </row>
    <row r="186" spans="1:21" s="32" customFormat="1" ht="15" customHeight="1" hidden="1">
      <c r="A186" s="132"/>
      <c r="B186" s="133"/>
      <c r="C186" s="134"/>
      <c r="D186" s="135"/>
      <c r="E186" s="136"/>
      <c r="F186" s="470" t="s">
        <v>2</v>
      </c>
      <c r="G186" s="470"/>
      <c r="H186" s="470"/>
      <c r="I186" s="470"/>
      <c r="J186" s="470"/>
      <c r="K186" s="137"/>
      <c r="L186" s="471"/>
      <c r="M186" s="470"/>
      <c r="N186" s="470"/>
      <c r="O186" s="470"/>
      <c r="P186" s="470"/>
      <c r="Q186" s="472"/>
      <c r="R186" s="10"/>
      <c r="S186" s="468"/>
      <c r="T186" s="5"/>
      <c r="U186" s="5"/>
    </row>
    <row r="187" spans="1:21" s="32" customFormat="1" ht="12.75" hidden="1">
      <c r="A187" s="132"/>
      <c r="B187" s="138" t="s">
        <v>4</v>
      </c>
      <c r="C187" s="135" t="s">
        <v>5</v>
      </c>
      <c r="D187" s="473" t="s">
        <v>6</v>
      </c>
      <c r="E187" s="474"/>
      <c r="F187" s="474"/>
      <c r="G187" s="474"/>
      <c r="H187" s="474"/>
      <c r="I187" s="474"/>
      <c r="J187" s="474"/>
      <c r="K187" s="139"/>
      <c r="L187" s="475"/>
      <c r="M187" s="476"/>
      <c r="N187" s="476"/>
      <c r="O187" s="476"/>
      <c r="P187" s="476"/>
      <c r="Q187" s="477"/>
      <c r="R187" s="11"/>
      <c r="S187" s="468"/>
      <c r="T187" s="5"/>
      <c r="U187" s="5"/>
    </row>
    <row r="188" spans="1:21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28">
        <v>610</v>
      </c>
      <c r="G188" s="428">
        <v>620</v>
      </c>
      <c r="H188" s="428">
        <v>630</v>
      </c>
      <c r="I188" s="428">
        <v>640</v>
      </c>
      <c r="J188" s="428" t="s">
        <v>10</v>
      </c>
      <c r="K188" s="140"/>
      <c r="L188" s="478"/>
      <c r="M188" s="428"/>
      <c r="N188" s="428"/>
      <c r="O188" s="428"/>
      <c r="P188" s="428"/>
      <c r="Q188" s="479"/>
      <c r="R188" s="12"/>
      <c r="S188" s="468"/>
      <c r="T188" s="5"/>
      <c r="U188" s="5"/>
    </row>
    <row r="189" spans="1:21" s="32" customFormat="1" ht="13.5" hidden="1" thickBot="1">
      <c r="A189" s="132"/>
      <c r="B189" s="138"/>
      <c r="C189" s="135"/>
      <c r="D189" s="135"/>
      <c r="E189" s="136"/>
      <c r="F189" s="428"/>
      <c r="G189" s="428"/>
      <c r="H189" s="428"/>
      <c r="I189" s="428"/>
      <c r="J189" s="428"/>
      <c r="K189" s="140"/>
      <c r="L189" s="478"/>
      <c r="M189" s="428"/>
      <c r="N189" s="428"/>
      <c r="O189" s="428"/>
      <c r="P189" s="428"/>
      <c r="Q189" s="479"/>
      <c r="R189" s="12"/>
      <c r="S189" s="469"/>
      <c r="T189" s="5"/>
      <c r="U189" s="5"/>
    </row>
    <row r="190" spans="1:19" ht="12.75" hidden="1">
      <c r="A190" s="14" t="e">
        <f>A180+1</f>
        <v>#REF!</v>
      </c>
      <c r="B190" s="58"/>
      <c r="C190" s="53"/>
      <c r="D190" s="68" t="s">
        <v>23</v>
      </c>
      <c r="E190" s="145" t="s">
        <v>74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16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67">
        <f aca="true" t="shared" si="17" ref="S190:S218">J190+Q190</f>
        <v>17556</v>
      </c>
    </row>
    <row r="191" spans="1:19" ht="12.75" hidden="1">
      <c r="A191" s="14" t="e">
        <f aca="true" t="shared" si="18" ref="A191:A218">A190+1</f>
        <v>#REF!</v>
      </c>
      <c r="B191" s="58"/>
      <c r="C191" s="53"/>
      <c r="D191" s="20"/>
      <c r="E191" s="129" t="s">
        <v>57</v>
      </c>
      <c r="F191" s="37"/>
      <c r="G191" s="37"/>
      <c r="H191" s="38">
        <v>76</v>
      </c>
      <c r="I191" s="37"/>
      <c r="J191" s="37">
        <f t="shared" si="16"/>
        <v>76</v>
      </c>
      <c r="K191" s="112"/>
      <c r="L191" s="36"/>
      <c r="M191" s="37"/>
      <c r="N191" s="37"/>
      <c r="O191" s="37"/>
      <c r="P191" s="37"/>
      <c r="Q191" s="27"/>
      <c r="R191" s="28"/>
      <c r="S191" s="41">
        <f t="shared" si="17"/>
        <v>76</v>
      </c>
    </row>
    <row r="192" spans="1:19" ht="12.75" hidden="1">
      <c r="A192" s="14" t="e">
        <f t="shared" si="18"/>
        <v>#REF!</v>
      </c>
      <c r="B192" s="58"/>
      <c r="C192" s="53"/>
      <c r="D192" s="20"/>
      <c r="E192" s="129" t="s">
        <v>13</v>
      </c>
      <c r="F192" s="37"/>
      <c r="G192" s="37"/>
      <c r="H192" s="38">
        <f>3409+12-H193</f>
        <v>2907</v>
      </c>
      <c r="I192" s="37"/>
      <c r="J192" s="37">
        <f t="shared" si="16"/>
        <v>2907</v>
      </c>
      <c r="K192" s="112"/>
      <c r="L192" s="36"/>
      <c r="M192" s="37"/>
      <c r="N192" s="37"/>
      <c r="O192" s="37"/>
      <c r="P192" s="37"/>
      <c r="Q192" s="27"/>
      <c r="R192" s="28"/>
      <c r="S192" s="41">
        <f t="shared" si="17"/>
        <v>2907</v>
      </c>
    </row>
    <row r="193" spans="1:19" ht="12.75" hidden="1">
      <c r="A193" s="14" t="e">
        <f t="shared" si="18"/>
        <v>#REF!</v>
      </c>
      <c r="B193" s="58"/>
      <c r="C193" s="53"/>
      <c r="D193" s="20"/>
      <c r="E193" s="129" t="s">
        <v>15</v>
      </c>
      <c r="F193" s="37"/>
      <c r="G193" s="37"/>
      <c r="H193" s="38">
        <v>514</v>
      </c>
      <c r="I193" s="37"/>
      <c r="J193" s="37">
        <f t="shared" si="16"/>
        <v>514</v>
      </c>
      <c r="K193" s="112"/>
      <c r="L193" s="36"/>
      <c r="M193" s="37"/>
      <c r="N193" s="37"/>
      <c r="O193" s="37"/>
      <c r="P193" s="37"/>
      <c r="Q193" s="27"/>
      <c r="R193" s="28"/>
      <c r="S193" s="41">
        <f t="shared" si="17"/>
        <v>514</v>
      </c>
    </row>
    <row r="194" spans="1:19" ht="12.75" hidden="1">
      <c r="A194" s="14" t="e">
        <f t="shared" si="18"/>
        <v>#REF!</v>
      </c>
      <c r="B194" s="58"/>
      <c r="C194" s="53"/>
      <c r="D194" s="20"/>
      <c r="E194" s="129" t="s">
        <v>61</v>
      </c>
      <c r="F194" s="37"/>
      <c r="G194" s="37"/>
      <c r="H194" s="38">
        <v>300</v>
      </c>
      <c r="I194" s="37"/>
      <c r="J194" s="37">
        <f t="shared" si="16"/>
        <v>300</v>
      </c>
      <c r="K194" s="112"/>
      <c r="L194" s="36"/>
      <c r="M194" s="37"/>
      <c r="N194" s="37"/>
      <c r="O194" s="37"/>
      <c r="P194" s="37"/>
      <c r="Q194" s="27"/>
      <c r="R194" s="28"/>
      <c r="S194" s="41">
        <f t="shared" si="17"/>
        <v>300</v>
      </c>
    </row>
    <row r="195" spans="1:19" ht="12.75" hidden="1">
      <c r="A195" s="14" t="e">
        <f t="shared" si="18"/>
        <v>#REF!</v>
      </c>
      <c r="B195" s="58"/>
      <c r="C195" s="53"/>
      <c r="D195" s="20"/>
      <c r="E195" s="129" t="s">
        <v>14</v>
      </c>
      <c r="F195" s="37"/>
      <c r="G195" s="37"/>
      <c r="H195" s="38">
        <v>317</v>
      </c>
      <c r="I195" s="37"/>
      <c r="J195" s="37">
        <f t="shared" si="16"/>
        <v>317</v>
      </c>
      <c r="K195" s="112"/>
      <c r="L195" s="36"/>
      <c r="M195" s="37"/>
      <c r="N195" s="37"/>
      <c r="O195" s="37"/>
      <c r="P195" s="37"/>
      <c r="Q195" s="27"/>
      <c r="R195" s="28"/>
      <c r="S195" s="41">
        <f t="shared" si="17"/>
        <v>317</v>
      </c>
    </row>
    <row r="196" spans="1:19" ht="12.75" hidden="1">
      <c r="A196" s="14" t="e">
        <f t="shared" si="18"/>
        <v>#REF!</v>
      </c>
      <c r="B196" s="58"/>
      <c r="C196" s="53"/>
      <c r="D196" s="20"/>
      <c r="E196" s="129" t="s">
        <v>68</v>
      </c>
      <c r="F196" s="37"/>
      <c r="G196" s="37"/>
      <c r="H196" s="38"/>
      <c r="I196" s="37">
        <v>180</v>
      </c>
      <c r="J196" s="37">
        <f t="shared" si="16"/>
        <v>180</v>
      </c>
      <c r="K196" s="112"/>
      <c r="L196" s="36"/>
      <c r="M196" s="37"/>
      <c r="N196" s="37"/>
      <c r="O196" s="37"/>
      <c r="P196" s="37"/>
      <c r="Q196" s="27"/>
      <c r="R196" s="28"/>
      <c r="S196" s="41">
        <f t="shared" si="17"/>
        <v>180</v>
      </c>
    </row>
    <row r="197" spans="1:19" ht="12.75" hidden="1">
      <c r="A197" s="14" t="e">
        <f t="shared" si="18"/>
        <v>#REF!</v>
      </c>
      <c r="B197" s="58"/>
      <c r="C197" s="53"/>
      <c r="D197" s="20"/>
      <c r="E197" s="129" t="s">
        <v>58</v>
      </c>
      <c r="F197" s="37"/>
      <c r="G197" s="37"/>
      <c r="H197" s="38">
        <v>405</v>
      </c>
      <c r="I197" s="37"/>
      <c r="J197" s="37">
        <f t="shared" si="16"/>
        <v>405</v>
      </c>
      <c r="K197" s="112"/>
      <c r="L197" s="36"/>
      <c r="M197" s="37"/>
      <c r="N197" s="37"/>
      <c r="O197" s="37"/>
      <c r="P197" s="37"/>
      <c r="Q197" s="27"/>
      <c r="R197" s="28"/>
      <c r="S197" s="41">
        <f t="shared" si="17"/>
        <v>405</v>
      </c>
    </row>
    <row r="198" spans="1:19" ht="12.75" hidden="1">
      <c r="A198" s="14" t="e">
        <f t="shared" si="18"/>
        <v>#REF!</v>
      </c>
      <c r="B198" s="58"/>
      <c r="C198" s="53"/>
      <c r="D198" s="20"/>
      <c r="E198" s="141" t="s">
        <v>66</v>
      </c>
      <c r="F198" s="37"/>
      <c r="G198" s="37"/>
      <c r="H198" s="38"/>
      <c r="I198" s="37"/>
      <c r="J198" s="37">
        <f t="shared" si="16"/>
        <v>0</v>
      </c>
      <c r="K198" s="112"/>
      <c r="L198" s="36"/>
      <c r="M198" s="37"/>
      <c r="N198" s="37"/>
      <c r="O198" s="37"/>
      <c r="P198" s="37"/>
      <c r="Q198" s="27"/>
      <c r="R198" s="28"/>
      <c r="S198" s="41">
        <f t="shared" si="17"/>
        <v>0</v>
      </c>
    </row>
    <row r="199" spans="1:19" ht="12.75" hidden="1">
      <c r="A199" s="14" t="e">
        <f t="shared" si="18"/>
        <v>#REF!</v>
      </c>
      <c r="B199" s="58"/>
      <c r="C199" s="53"/>
      <c r="D199" s="68" t="s">
        <v>25</v>
      </c>
      <c r="E199" s="145" t="s">
        <v>75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16"/>
        <v>10697</v>
      </c>
      <c r="K199" s="147"/>
      <c r="L199" s="63"/>
      <c r="M199" s="64"/>
      <c r="N199" s="64"/>
      <c r="O199" s="64"/>
      <c r="P199" s="64"/>
      <c r="Q199" s="62"/>
      <c r="R199" s="65"/>
      <c r="S199" s="67">
        <f t="shared" si="17"/>
        <v>10697</v>
      </c>
    </row>
    <row r="200" spans="1:19" ht="12.75" hidden="1">
      <c r="A200" s="14" t="e">
        <f t="shared" si="18"/>
        <v>#REF!</v>
      </c>
      <c r="B200" s="58"/>
      <c r="C200" s="53"/>
      <c r="D200" s="20"/>
      <c r="E200" s="129" t="s">
        <v>57</v>
      </c>
      <c r="F200" s="37"/>
      <c r="G200" s="37"/>
      <c r="H200" s="38">
        <v>54</v>
      </c>
      <c r="I200" s="37"/>
      <c r="J200" s="37">
        <f t="shared" si="16"/>
        <v>54</v>
      </c>
      <c r="K200" s="112"/>
      <c r="L200" s="36"/>
      <c r="M200" s="37"/>
      <c r="N200" s="37"/>
      <c r="O200" s="37"/>
      <c r="P200" s="37"/>
      <c r="Q200" s="27"/>
      <c r="R200" s="28"/>
      <c r="S200" s="41">
        <f t="shared" si="17"/>
        <v>54</v>
      </c>
    </row>
    <row r="201" spans="1:19" ht="12.75" hidden="1">
      <c r="A201" s="14" t="e">
        <f t="shared" si="18"/>
        <v>#REF!</v>
      </c>
      <c r="B201" s="58"/>
      <c r="C201" s="53"/>
      <c r="D201" s="20"/>
      <c r="E201" s="129" t="s">
        <v>13</v>
      </c>
      <c r="F201" s="37"/>
      <c r="G201" s="37"/>
      <c r="H201" s="38">
        <f>2098+12</f>
        <v>2110</v>
      </c>
      <c r="I201" s="37"/>
      <c r="J201" s="37">
        <f t="shared" si="16"/>
        <v>2110</v>
      </c>
      <c r="K201" s="112"/>
      <c r="L201" s="36"/>
      <c r="M201" s="37"/>
      <c r="N201" s="37"/>
      <c r="O201" s="37"/>
      <c r="P201" s="37"/>
      <c r="Q201" s="27"/>
      <c r="R201" s="28"/>
      <c r="S201" s="41">
        <f t="shared" si="17"/>
        <v>2110</v>
      </c>
    </row>
    <row r="202" spans="1:19" ht="12.75" hidden="1">
      <c r="A202" s="14" t="e">
        <f t="shared" si="18"/>
        <v>#REF!</v>
      </c>
      <c r="B202" s="58"/>
      <c r="C202" s="53"/>
      <c r="D202" s="20"/>
      <c r="E202" s="129" t="s">
        <v>61</v>
      </c>
      <c r="F202" s="37"/>
      <c r="G202" s="37"/>
      <c r="H202" s="38">
        <v>110</v>
      </c>
      <c r="I202" s="37"/>
      <c r="J202" s="37">
        <f t="shared" si="16"/>
        <v>110</v>
      </c>
      <c r="K202" s="112"/>
      <c r="L202" s="36"/>
      <c r="M202" s="37"/>
      <c r="N202" s="37"/>
      <c r="O202" s="37"/>
      <c r="P202" s="37"/>
      <c r="Q202" s="27"/>
      <c r="R202" s="28"/>
      <c r="S202" s="41">
        <f t="shared" si="17"/>
        <v>110</v>
      </c>
    </row>
    <row r="203" spans="1:19" ht="12.75" hidden="1">
      <c r="A203" s="14" t="e">
        <f t="shared" si="18"/>
        <v>#REF!</v>
      </c>
      <c r="B203" s="58"/>
      <c r="C203" s="53"/>
      <c r="D203" s="20"/>
      <c r="E203" s="129" t="s">
        <v>14</v>
      </c>
      <c r="F203" s="37"/>
      <c r="G203" s="37"/>
      <c r="H203" s="38">
        <v>206</v>
      </c>
      <c r="I203" s="37"/>
      <c r="J203" s="37">
        <f t="shared" si="16"/>
        <v>206</v>
      </c>
      <c r="K203" s="112"/>
      <c r="L203" s="36"/>
      <c r="M203" s="37"/>
      <c r="N203" s="37"/>
      <c r="O203" s="37"/>
      <c r="P203" s="37"/>
      <c r="Q203" s="27"/>
      <c r="R203" s="28"/>
      <c r="S203" s="41">
        <f t="shared" si="17"/>
        <v>206</v>
      </c>
    </row>
    <row r="204" spans="1:19" ht="12.75" hidden="1">
      <c r="A204" s="14" t="e">
        <f t="shared" si="18"/>
        <v>#REF!</v>
      </c>
      <c r="B204" s="58"/>
      <c r="C204" s="53"/>
      <c r="D204" s="20"/>
      <c r="E204" s="129" t="s">
        <v>58</v>
      </c>
      <c r="F204" s="37"/>
      <c r="G204" s="37"/>
      <c r="H204" s="38">
        <v>305</v>
      </c>
      <c r="I204" s="37"/>
      <c r="J204" s="37">
        <f t="shared" si="16"/>
        <v>305</v>
      </c>
      <c r="K204" s="112"/>
      <c r="L204" s="36"/>
      <c r="M204" s="37"/>
      <c r="N204" s="37"/>
      <c r="O204" s="37"/>
      <c r="P204" s="37"/>
      <c r="Q204" s="27"/>
      <c r="R204" s="28"/>
      <c r="S204" s="41">
        <f t="shared" si="17"/>
        <v>305</v>
      </c>
    </row>
    <row r="205" spans="1:19" ht="12.75" hidden="1">
      <c r="A205" s="14" t="e">
        <f t="shared" si="18"/>
        <v>#REF!</v>
      </c>
      <c r="B205" s="58"/>
      <c r="C205" s="53"/>
      <c r="D205" s="20"/>
      <c r="E205" s="129" t="s">
        <v>16</v>
      </c>
      <c r="F205" s="37"/>
      <c r="G205" s="37"/>
      <c r="H205" s="38"/>
      <c r="I205" s="37"/>
      <c r="J205" s="37">
        <f t="shared" si="16"/>
        <v>0</v>
      </c>
      <c r="K205" s="112"/>
      <c r="L205" s="36"/>
      <c r="M205" s="37"/>
      <c r="N205" s="37"/>
      <c r="O205" s="37"/>
      <c r="P205" s="37"/>
      <c r="Q205" s="27"/>
      <c r="R205" s="28"/>
      <c r="S205" s="41">
        <f t="shared" si="17"/>
        <v>0</v>
      </c>
    </row>
    <row r="206" spans="1:19" ht="12.75" hidden="1">
      <c r="A206" s="14" t="e">
        <f t="shared" si="18"/>
        <v>#REF!</v>
      </c>
      <c r="B206" s="58"/>
      <c r="C206" s="53"/>
      <c r="D206" s="20"/>
      <c r="E206" s="129" t="s">
        <v>66</v>
      </c>
      <c r="F206" s="37"/>
      <c r="G206" s="37"/>
      <c r="H206" s="38"/>
      <c r="I206" s="37"/>
      <c r="J206" s="37">
        <f t="shared" si="16"/>
        <v>0</v>
      </c>
      <c r="K206" s="112"/>
      <c r="L206" s="36"/>
      <c r="M206" s="37"/>
      <c r="N206" s="37"/>
      <c r="O206" s="37"/>
      <c r="P206" s="37"/>
      <c r="Q206" s="27"/>
      <c r="R206" s="28"/>
      <c r="S206" s="41">
        <f t="shared" si="17"/>
        <v>0</v>
      </c>
    </row>
    <row r="207" spans="1:19" ht="12.75" hidden="1">
      <c r="A207" s="14" t="e">
        <f t="shared" si="18"/>
        <v>#REF!</v>
      </c>
      <c r="B207" s="58"/>
      <c r="C207" s="53"/>
      <c r="D207" s="68" t="s">
        <v>27</v>
      </c>
      <c r="E207" s="145" t="s">
        <v>76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16"/>
        <v>12613</v>
      </c>
      <c r="K207" s="147"/>
      <c r="L207" s="63"/>
      <c r="M207" s="64"/>
      <c r="N207" s="64"/>
      <c r="O207" s="64"/>
      <c r="P207" s="64"/>
      <c r="Q207" s="62"/>
      <c r="R207" s="65"/>
      <c r="S207" s="67">
        <f t="shared" si="17"/>
        <v>12613</v>
      </c>
    </row>
    <row r="208" spans="1:19" ht="12.75" hidden="1">
      <c r="A208" s="14" t="e">
        <f t="shared" si="18"/>
        <v>#REF!</v>
      </c>
      <c r="B208" s="58"/>
      <c r="C208" s="53"/>
      <c r="D208" s="20"/>
      <c r="E208" s="129" t="s">
        <v>57</v>
      </c>
      <c r="F208" s="37"/>
      <c r="G208" s="37"/>
      <c r="H208" s="38">
        <v>65</v>
      </c>
      <c r="I208" s="37"/>
      <c r="J208" s="37">
        <f t="shared" si="16"/>
        <v>65</v>
      </c>
      <c r="K208" s="112"/>
      <c r="L208" s="36"/>
      <c r="M208" s="37"/>
      <c r="N208" s="37"/>
      <c r="O208" s="37"/>
      <c r="P208" s="37"/>
      <c r="Q208" s="27"/>
      <c r="R208" s="28"/>
      <c r="S208" s="41">
        <f t="shared" si="17"/>
        <v>65</v>
      </c>
    </row>
    <row r="209" spans="1:19" ht="12.75" hidden="1">
      <c r="A209" s="14" t="e">
        <f t="shared" si="18"/>
        <v>#REF!</v>
      </c>
      <c r="B209" s="58"/>
      <c r="C209" s="53"/>
      <c r="D209" s="20"/>
      <c r="E209" s="129" t="s">
        <v>13</v>
      </c>
      <c r="F209" s="37"/>
      <c r="G209" s="37"/>
      <c r="H209" s="38">
        <f>2290+12</f>
        <v>2302</v>
      </c>
      <c r="I209" s="37"/>
      <c r="J209" s="37">
        <f t="shared" si="16"/>
        <v>2302</v>
      </c>
      <c r="K209" s="112"/>
      <c r="L209" s="36"/>
      <c r="M209" s="37"/>
      <c r="N209" s="37"/>
      <c r="O209" s="37"/>
      <c r="P209" s="37"/>
      <c r="Q209" s="27"/>
      <c r="R209" s="28"/>
      <c r="S209" s="41">
        <f t="shared" si="17"/>
        <v>2302</v>
      </c>
    </row>
    <row r="210" spans="1:19" ht="12.75" hidden="1">
      <c r="A210" s="14" t="e">
        <f t="shared" si="18"/>
        <v>#REF!</v>
      </c>
      <c r="B210" s="58"/>
      <c r="C210" s="53"/>
      <c r="D210" s="20"/>
      <c r="E210" s="129" t="s">
        <v>61</v>
      </c>
      <c r="F210" s="37"/>
      <c r="G210" s="37"/>
      <c r="H210" s="38">
        <v>133</v>
      </c>
      <c r="I210" s="37"/>
      <c r="J210" s="37">
        <f t="shared" si="16"/>
        <v>133</v>
      </c>
      <c r="K210" s="112"/>
      <c r="L210" s="36"/>
      <c r="M210" s="37"/>
      <c r="N210" s="37"/>
      <c r="O210" s="37"/>
      <c r="P210" s="37"/>
      <c r="Q210" s="27"/>
      <c r="R210" s="28"/>
      <c r="S210" s="41">
        <f t="shared" si="17"/>
        <v>133</v>
      </c>
    </row>
    <row r="211" spans="1:19" ht="12.75" hidden="1">
      <c r="A211" s="14" t="e">
        <f t="shared" si="18"/>
        <v>#REF!</v>
      </c>
      <c r="B211" s="58"/>
      <c r="C211" s="53"/>
      <c r="D211" s="20"/>
      <c r="E211" s="129" t="s">
        <v>77</v>
      </c>
      <c r="F211" s="37">
        <v>80</v>
      </c>
      <c r="G211" s="37">
        <v>27</v>
      </c>
      <c r="H211" s="38"/>
      <c r="I211" s="37"/>
      <c r="J211" s="37">
        <f t="shared" si="16"/>
        <v>107</v>
      </c>
      <c r="K211" s="112"/>
      <c r="L211" s="36"/>
      <c r="M211" s="37"/>
      <c r="N211" s="37"/>
      <c r="O211" s="37"/>
      <c r="P211" s="37"/>
      <c r="Q211" s="27"/>
      <c r="R211" s="28"/>
      <c r="S211" s="41">
        <f t="shared" si="17"/>
        <v>107</v>
      </c>
    </row>
    <row r="212" spans="1:19" ht="12.75" hidden="1">
      <c r="A212" s="14" t="e">
        <f t="shared" si="18"/>
        <v>#REF!</v>
      </c>
      <c r="B212" s="58"/>
      <c r="C212" s="53"/>
      <c r="D212" s="20"/>
      <c r="E212" s="129" t="s">
        <v>14</v>
      </c>
      <c r="F212" s="37"/>
      <c r="G212" s="37"/>
      <c r="H212" s="38">
        <v>209</v>
      </c>
      <c r="I212" s="37"/>
      <c r="J212" s="37">
        <f t="shared" si="16"/>
        <v>209</v>
      </c>
      <c r="K212" s="112"/>
      <c r="L212" s="36"/>
      <c r="M212" s="37"/>
      <c r="N212" s="37"/>
      <c r="O212" s="37"/>
      <c r="P212" s="37"/>
      <c r="Q212" s="27"/>
      <c r="R212" s="28"/>
      <c r="S212" s="41">
        <f t="shared" si="17"/>
        <v>209</v>
      </c>
    </row>
    <row r="213" spans="1:19" ht="12.75" hidden="1">
      <c r="A213" s="14" t="e">
        <f t="shared" si="18"/>
        <v>#REF!</v>
      </c>
      <c r="B213" s="58"/>
      <c r="C213" s="53"/>
      <c r="D213" s="20"/>
      <c r="E213" s="129" t="s">
        <v>78</v>
      </c>
      <c r="F213" s="37"/>
      <c r="G213" s="37"/>
      <c r="H213" s="38">
        <v>700</v>
      </c>
      <c r="I213" s="37"/>
      <c r="J213" s="37">
        <f t="shared" si="16"/>
        <v>700</v>
      </c>
      <c r="K213" s="112"/>
      <c r="L213" s="36"/>
      <c r="M213" s="37"/>
      <c r="N213" s="37"/>
      <c r="O213" s="37"/>
      <c r="P213" s="37"/>
      <c r="Q213" s="27"/>
      <c r="R213" s="28"/>
      <c r="S213" s="41">
        <f t="shared" si="17"/>
        <v>700</v>
      </c>
    </row>
    <row r="214" spans="1:19" ht="12.75" hidden="1">
      <c r="A214" s="14" t="e">
        <f t="shared" si="18"/>
        <v>#REF!</v>
      </c>
      <c r="B214" s="58"/>
      <c r="C214" s="53"/>
      <c r="D214" s="20"/>
      <c r="E214" s="129" t="s">
        <v>68</v>
      </c>
      <c r="F214" s="37"/>
      <c r="G214" s="37"/>
      <c r="H214" s="38"/>
      <c r="I214" s="37">
        <v>4</v>
      </c>
      <c r="J214" s="37">
        <f t="shared" si="16"/>
        <v>4</v>
      </c>
      <c r="K214" s="112"/>
      <c r="L214" s="36"/>
      <c r="M214" s="37"/>
      <c r="N214" s="37"/>
      <c r="O214" s="37"/>
      <c r="P214" s="37"/>
      <c r="Q214" s="27"/>
      <c r="R214" s="28"/>
      <c r="S214" s="41">
        <f t="shared" si="17"/>
        <v>4</v>
      </c>
    </row>
    <row r="215" spans="1:19" ht="12.75" hidden="1">
      <c r="A215" s="14" t="e">
        <f t="shared" si="18"/>
        <v>#REF!</v>
      </c>
      <c r="B215" s="58"/>
      <c r="C215" s="53"/>
      <c r="D215" s="20"/>
      <c r="E215" s="129" t="s">
        <v>58</v>
      </c>
      <c r="F215" s="37"/>
      <c r="G215" s="37"/>
      <c r="H215" s="38">
        <v>350</v>
      </c>
      <c r="I215" s="37"/>
      <c r="J215" s="37">
        <f t="shared" si="16"/>
        <v>350</v>
      </c>
      <c r="K215" s="112"/>
      <c r="L215" s="36"/>
      <c r="M215" s="37"/>
      <c r="N215" s="37"/>
      <c r="O215" s="37"/>
      <c r="P215" s="37"/>
      <c r="Q215" s="27"/>
      <c r="R215" s="28"/>
      <c r="S215" s="41">
        <f t="shared" si="17"/>
        <v>350</v>
      </c>
    </row>
    <row r="216" spans="1:19" ht="12.75" hidden="1">
      <c r="A216" s="14" t="e">
        <f t="shared" si="18"/>
        <v>#REF!</v>
      </c>
      <c r="B216" s="58"/>
      <c r="C216" s="53"/>
      <c r="D216" s="20"/>
      <c r="E216" s="129" t="s">
        <v>79</v>
      </c>
      <c r="F216" s="37"/>
      <c r="G216" s="37"/>
      <c r="H216" s="38">
        <v>100</v>
      </c>
      <c r="I216" s="37"/>
      <c r="J216" s="37">
        <f t="shared" si="16"/>
        <v>100</v>
      </c>
      <c r="K216" s="112"/>
      <c r="L216" s="36"/>
      <c r="M216" s="37"/>
      <c r="N216" s="37"/>
      <c r="O216" s="37"/>
      <c r="P216" s="37"/>
      <c r="Q216" s="27"/>
      <c r="R216" s="28"/>
      <c r="S216" s="41">
        <f t="shared" si="17"/>
        <v>100</v>
      </c>
    </row>
    <row r="217" spans="1:19" ht="12.75" hidden="1">
      <c r="A217" s="14" t="e">
        <f t="shared" si="18"/>
        <v>#REF!</v>
      </c>
      <c r="B217" s="58"/>
      <c r="C217" s="53"/>
      <c r="D217" s="20"/>
      <c r="E217" s="129" t="s">
        <v>16</v>
      </c>
      <c r="F217" s="37"/>
      <c r="G217" s="37"/>
      <c r="H217" s="38"/>
      <c r="I217" s="37"/>
      <c r="J217" s="37">
        <f t="shared" si="16"/>
        <v>0</v>
      </c>
      <c r="K217" s="112"/>
      <c r="L217" s="36"/>
      <c r="M217" s="37"/>
      <c r="N217" s="37"/>
      <c r="O217" s="37"/>
      <c r="P217" s="37"/>
      <c r="Q217" s="27"/>
      <c r="R217" s="28"/>
      <c r="S217" s="41">
        <f t="shared" si="17"/>
        <v>0</v>
      </c>
    </row>
    <row r="218" spans="1:19" ht="13.5" hidden="1" thickBot="1">
      <c r="A218" s="14" t="e">
        <f t="shared" si="18"/>
        <v>#REF!</v>
      </c>
      <c r="B218" s="58"/>
      <c r="C218" s="53"/>
      <c r="D218" s="20"/>
      <c r="E218" s="129" t="s">
        <v>66</v>
      </c>
      <c r="F218" s="37"/>
      <c r="G218" s="37"/>
      <c r="H218" s="38"/>
      <c r="I218" s="37"/>
      <c r="J218" s="37">
        <f t="shared" si="16"/>
        <v>0</v>
      </c>
      <c r="K218" s="112"/>
      <c r="L218" s="36"/>
      <c r="M218" s="37"/>
      <c r="N218" s="37"/>
      <c r="O218" s="37"/>
      <c r="P218" s="37"/>
      <c r="Q218" s="27"/>
      <c r="R218" s="28"/>
      <c r="S218" s="30">
        <f t="shared" si="17"/>
        <v>0</v>
      </c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5"/>
      <c r="T230" s="5"/>
      <c r="U230" s="5"/>
    </row>
    <row r="231" spans="1:21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5"/>
      <c r="T231" s="5"/>
      <c r="U231" s="5"/>
    </row>
    <row r="232" spans="1:21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268"/>
      <c r="T232" s="5"/>
      <c r="U232" s="5"/>
    </row>
    <row r="233" spans="1:21" s="32" customFormat="1" ht="7.5" customHeight="1" hidden="1" thickBot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268"/>
      <c r="T233" s="5"/>
      <c r="U233" s="5"/>
    </row>
    <row r="234" spans="1:21" s="32" customFormat="1" ht="13.5" customHeight="1" hidden="1" thickBot="1">
      <c r="A234" s="464" t="s">
        <v>1</v>
      </c>
      <c r="B234" s="465"/>
      <c r="C234" s="465"/>
      <c r="D234" s="465"/>
      <c r="E234" s="465"/>
      <c r="F234" s="465"/>
      <c r="G234" s="465"/>
      <c r="H234" s="465"/>
      <c r="I234" s="465"/>
      <c r="J234" s="465"/>
      <c r="K234" s="466"/>
      <c r="L234" s="114"/>
      <c r="M234" s="115"/>
      <c r="N234" s="115"/>
      <c r="O234" s="115"/>
      <c r="P234" s="115"/>
      <c r="Q234" s="116"/>
      <c r="R234" s="9"/>
      <c r="S234" s="467" t="s">
        <v>1</v>
      </c>
      <c r="T234" s="5"/>
      <c r="U234" s="5"/>
    </row>
    <row r="235" spans="1:21" s="32" customFormat="1" ht="15" customHeight="1" hidden="1">
      <c r="A235" s="132"/>
      <c r="B235" s="133"/>
      <c r="C235" s="134"/>
      <c r="D235" s="135"/>
      <c r="E235" s="136"/>
      <c r="F235" s="470" t="s">
        <v>2</v>
      </c>
      <c r="G235" s="470"/>
      <c r="H235" s="470"/>
      <c r="I235" s="470"/>
      <c r="J235" s="470"/>
      <c r="K235" s="137"/>
      <c r="L235" s="471"/>
      <c r="M235" s="470"/>
      <c r="N235" s="470"/>
      <c r="O235" s="470"/>
      <c r="P235" s="470"/>
      <c r="Q235" s="472"/>
      <c r="R235" s="10"/>
      <c r="S235" s="468"/>
      <c r="T235" s="5"/>
      <c r="U235" s="5"/>
    </row>
    <row r="236" spans="1:21" s="32" customFormat="1" ht="12.75" hidden="1">
      <c r="A236" s="132"/>
      <c r="B236" s="138" t="s">
        <v>4</v>
      </c>
      <c r="C236" s="135" t="s">
        <v>5</v>
      </c>
      <c r="D236" s="473" t="s">
        <v>6</v>
      </c>
      <c r="E236" s="474"/>
      <c r="F236" s="474"/>
      <c r="G236" s="474"/>
      <c r="H236" s="474"/>
      <c r="I236" s="474"/>
      <c r="J236" s="474"/>
      <c r="K236" s="139"/>
      <c r="L236" s="475"/>
      <c r="M236" s="476"/>
      <c r="N236" s="476"/>
      <c r="O236" s="476"/>
      <c r="P236" s="476"/>
      <c r="Q236" s="477"/>
      <c r="R236" s="11"/>
      <c r="S236" s="468"/>
      <c r="T236" s="5"/>
      <c r="U236" s="5"/>
    </row>
    <row r="237" spans="1:21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28">
        <v>610</v>
      </c>
      <c r="G237" s="428">
        <v>620</v>
      </c>
      <c r="H237" s="428">
        <v>630</v>
      </c>
      <c r="I237" s="428">
        <v>640</v>
      </c>
      <c r="J237" s="428" t="s">
        <v>10</v>
      </c>
      <c r="K237" s="140"/>
      <c r="L237" s="478"/>
      <c r="M237" s="428"/>
      <c r="N237" s="428"/>
      <c r="O237" s="428"/>
      <c r="P237" s="428"/>
      <c r="Q237" s="479"/>
      <c r="R237" s="12"/>
      <c r="S237" s="468"/>
      <c r="T237" s="5"/>
      <c r="U237" s="5"/>
    </row>
    <row r="238" spans="1:21" s="32" customFormat="1" ht="8.25" customHeight="1" hidden="1" thickBot="1">
      <c r="A238" s="132"/>
      <c r="B238" s="138"/>
      <c r="C238" s="135"/>
      <c r="D238" s="135"/>
      <c r="E238" s="136"/>
      <c r="F238" s="428"/>
      <c r="G238" s="428"/>
      <c r="H238" s="428"/>
      <c r="I238" s="428"/>
      <c r="J238" s="428"/>
      <c r="K238" s="140"/>
      <c r="L238" s="478"/>
      <c r="M238" s="428"/>
      <c r="N238" s="428"/>
      <c r="O238" s="428"/>
      <c r="P238" s="428"/>
      <c r="Q238" s="479"/>
      <c r="R238" s="12"/>
      <c r="S238" s="469"/>
      <c r="T238" s="5"/>
      <c r="U238" s="5"/>
    </row>
    <row r="239" spans="1:19" ht="12.75" hidden="1">
      <c r="A239" s="14" t="e">
        <f>A218+1</f>
        <v>#REF!</v>
      </c>
      <c r="B239" s="58"/>
      <c r="C239" s="53"/>
      <c r="D239" s="68" t="s">
        <v>29</v>
      </c>
      <c r="E239" s="145" t="s">
        <v>80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9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67">
        <f aca="true" t="shared" si="20" ref="S239:S261">J239+Q239</f>
        <v>11834</v>
      </c>
    </row>
    <row r="240" spans="1:19" ht="12.75" hidden="1">
      <c r="A240" s="14" t="e">
        <f aca="true" t="shared" si="21" ref="A240:A258">A239+1</f>
        <v>#REF!</v>
      </c>
      <c r="B240" s="58"/>
      <c r="C240" s="53"/>
      <c r="D240" s="20"/>
      <c r="E240" s="129" t="s">
        <v>57</v>
      </c>
      <c r="F240" s="37"/>
      <c r="G240" s="37"/>
      <c r="H240" s="38">
        <v>58</v>
      </c>
      <c r="I240" s="37"/>
      <c r="J240" s="37">
        <f t="shared" si="19"/>
        <v>58</v>
      </c>
      <c r="K240" s="112"/>
      <c r="L240" s="36"/>
      <c r="M240" s="37"/>
      <c r="N240" s="37"/>
      <c r="O240" s="37"/>
      <c r="P240" s="37"/>
      <c r="Q240" s="27"/>
      <c r="R240" s="28"/>
      <c r="S240" s="41">
        <f t="shared" si="20"/>
        <v>58</v>
      </c>
    </row>
    <row r="241" spans="1:19" ht="12.75" hidden="1">
      <c r="A241" s="14" t="e">
        <f t="shared" si="21"/>
        <v>#REF!</v>
      </c>
      <c r="B241" s="58"/>
      <c r="C241" s="53"/>
      <c r="D241" s="20"/>
      <c r="E241" s="129" t="s">
        <v>13</v>
      </c>
      <c r="F241" s="37"/>
      <c r="G241" s="37"/>
      <c r="H241" s="38">
        <f>2314+12-H242</f>
        <v>2198</v>
      </c>
      <c r="I241" s="37"/>
      <c r="J241" s="37">
        <f t="shared" si="19"/>
        <v>2198</v>
      </c>
      <c r="K241" s="112"/>
      <c r="L241" s="36"/>
      <c r="M241" s="37"/>
      <c r="N241" s="37"/>
      <c r="O241" s="37"/>
      <c r="P241" s="37"/>
      <c r="Q241" s="27"/>
      <c r="R241" s="28"/>
      <c r="S241" s="41">
        <f t="shared" si="20"/>
        <v>2198</v>
      </c>
    </row>
    <row r="242" spans="1:19" ht="12.75" hidden="1">
      <c r="A242" s="14" t="e">
        <f t="shared" si="21"/>
        <v>#REF!</v>
      </c>
      <c r="B242" s="58"/>
      <c r="C242" s="53"/>
      <c r="D242" s="20"/>
      <c r="E242" s="129" t="s">
        <v>15</v>
      </c>
      <c r="F242" s="37"/>
      <c r="G242" s="37"/>
      <c r="H242" s="38">
        <v>128</v>
      </c>
      <c r="I242" s="37"/>
      <c r="J242" s="37">
        <f t="shared" si="19"/>
        <v>128</v>
      </c>
      <c r="K242" s="112"/>
      <c r="L242" s="36"/>
      <c r="M242" s="37"/>
      <c r="N242" s="37"/>
      <c r="O242" s="37"/>
      <c r="P242" s="37"/>
      <c r="Q242" s="27"/>
      <c r="R242" s="28"/>
      <c r="S242" s="41">
        <f t="shared" si="20"/>
        <v>128</v>
      </c>
    </row>
    <row r="243" spans="1:19" ht="12.75" hidden="1">
      <c r="A243" s="14" t="e">
        <f t="shared" si="21"/>
        <v>#REF!</v>
      </c>
      <c r="B243" s="58"/>
      <c r="C243" s="53"/>
      <c r="D243" s="20"/>
      <c r="E243" s="129" t="s">
        <v>61</v>
      </c>
      <c r="F243" s="37"/>
      <c r="G243" s="37"/>
      <c r="H243" s="38">
        <v>70</v>
      </c>
      <c r="I243" s="37"/>
      <c r="J243" s="37">
        <f t="shared" si="19"/>
        <v>70</v>
      </c>
      <c r="K243" s="112"/>
      <c r="L243" s="36"/>
      <c r="M243" s="37"/>
      <c r="N243" s="37"/>
      <c r="O243" s="37"/>
      <c r="P243" s="37"/>
      <c r="Q243" s="27"/>
      <c r="R243" s="28"/>
      <c r="S243" s="41">
        <f t="shared" si="20"/>
        <v>70</v>
      </c>
    </row>
    <row r="244" spans="1:19" ht="12.75" hidden="1">
      <c r="A244" s="14" t="e">
        <f t="shared" si="21"/>
        <v>#REF!</v>
      </c>
      <c r="B244" s="58"/>
      <c r="C244" s="53"/>
      <c r="D244" s="20"/>
      <c r="E244" s="129" t="s">
        <v>14</v>
      </c>
      <c r="F244" s="37"/>
      <c r="G244" s="37"/>
      <c r="H244" s="38">
        <v>210</v>
      </c>
      <c r="I244" s="37"/>
      <c r="J244" s="37">
        <f t="shared" si="19"/>
        <v>210</v>
      </c>
      <c r="K244" s="112"/>
      <c r="L244" s="36"/>
      <c r="M244" s="37"/>
      <c r="N244" s="37"/>
      <c r="O244" s="37"/>
      <c r="P244" s="37"/>
      <c r="Q244" s="27"/>
      <c r="R244" s="28"/>
      <c r="S244" s="41">
        <f t="shared" si="20"/>
        <v>210</v>
      </c>
    </row>
    <row r="245" spans="1:19" ht="12.75" hidden="1">
      <c r="A245" s="14" t="e">
        <f t="shared" si="21"/>
        <v>#REF!</v>
      </c>
      <c r="B245" s="58"/>
      <c r="C245" s="53"/>
      <c r="D245" s="20"/>
      <c r="E245" s="129" t="s">
        <v>58</v>
      </c>
      <c r="F245" s="37"/>
      <c r="G245" s="37"/>
      <c r="H245" s="38">
        <v>265</v>
      </c>
      <c r="I245" s="37"/>
      <c r="J245" s="37">
        <f t="shared" si="19"/>
        <v>265</v>
      </c>
      <c r="K245" s="112"/>
      <c r="L245" s="36"/>
      <c r="M245" s="37"/>
      <c r="N245" s="37"/>
      <c r="O245" s="37"/>
      <c r="P245" s="37"/>
      <c r="Q245" s="27"/>
      <c r="R245" s="28"/>
      <c r="S245" s="41">
        <f t="shared" si="20"/>
        <v>265</v>
      </c>
    </row>
    <row r="246" spans="1:19" ht="12.75" hidden="1">
      <c r="A246" s="14" t="e">
        <f t="shared" si="21"/>
        <v>#REF!</v>
      </c>
      <c r="B246" s="58"/>
      <c r="C246" s="53"/>
      <c r="D246" s="20"/>
      <c r="E246" s="129" t="s">
        <v>68</v>
      </c>
      <c r="F246" s="37"/>
      <c r="G246" s="37"/>
      <c r="H246" s="38"/>
      <c r="I246" s="37">
        <v>11</v>
      </c>
      <c r="J246" s="37">
        <f t="shared" si="19"/>
        <v>11</v>
      </c>
      <c r="K246" s="112"/>
      <c r="L246" s="36"/>
      <c r="M246" s="37"/>
      <c r="N246" s="37"/>
      <c r="O246" s="37"/>
      <c r="P246" s="37"/>
      <c r="Q246" s="27"/>
      <c r="R246" s="28"/>
      <c r="S246" s="41">
        <f t="shared" si="20"/>
        <v>11</v>
      </c>
    </row>
    <row r="247" spans="1:19" ht="12.75" hidden="1">
      <c r="A247" s="14" t="e">
        <f t="shared" si="21"/>
        <v>#REF!</v>
      </c>
      <c r="B247" s="58"/>
      <c r="C247" s="53"/>
      <c r="D247" s="20"/>
      <c r="E247" s="129" t="s">
        <v>62</v>
      </c>
      <c r="F247" s="37">
        <v>122</v>
      </c>
      <c r="G247" s="37">
        <v>43</v>
      </c>
      <c r="H247" s="38"/>
      <c r="I247" s="37"/>
      <c r="J247" s="37">
        <f t="shared" si="19"/>
        <v>165</v>
      </c>
      <c r="K247" s="112"/>
      <c r="L247" s="36"/>
      <c r="M247" s="37"/>
      <c r="N247" s="37"/>
      <c r="O247" s="37"/>
      <c r="P247" s="37"/>
      <c r="Q247" s="27"/>
      <c r="R247" s="28"/>
      <c r="S247" s="41">
        <f t="shared" si="20"/>
        <v>165</v>
      </c>
    </row>
    <row r="248" spans="1:19" ht="12.75" hidden="1">
      <c r="A248" s="14" t="e">
        <f t="shared" si="21"/>
        <v>#REF!</v>
      </c>
      <c r="B248" s="58"/>
      <c r="C248" s="53"/>
      <c r="D248" s="20"/>
      <c r="E248" s="129" t="s">
        <v>16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41">
        <f t="shared" si="20"/>
        <v>0</v>
      </c>
    </row>
    <row r="249" spans="1:19" ht="12.75" hidden="1">
      <c r="A249" s="14" t="e">
        <f t="shared" si="21"/>
        <v>#REF!</v>
      </c>
      <c r="B249" s="58"/>
      <c r="C249" s="53"/>
      <c r="D249" s="20"/>
      <c r="E249" s="129" t="s">
        <v>66</v>
      </c>
      <c r="F249" s="37"/>
      <c r="G249" s="37"/>
      <c r="H249" s="38"/>
      <c r="I249" s="37"/>
      <c r="J249" s="37">
        <f aca="true" t="shared" si="22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41">
        <f t="shared" si="20"/>
        <v>0</v>
      </c>
    </row>
    <row r="250" spans="1:19" ht="12.75" hidden="1">
      <c r="A250" s="14" t="e">
        <f t="shared" si="21"/>
        <v>#REF!</v>
      </c>
      <c r="B250" s="58"/>
      <c r="C250" s="53"/>
      <c r="D250" s="68" t="s">
        <v>31</v>
      </c>
      <c r="E250" s="145" t="s">
        <v>81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22"/>
        <v>9324</v>
      </c>
      <c r="K250" s="147"/>
      <c r="L250" s="63"/>
      <c r="M250" s="64"/>
      <c r="N250" s="64"/>
      <c r="O250" s="64"/>
      <c r="P250" s="64"/>
      <c r="Q250" s="62"/>
      <c r="R250" s="65"/>
      <c r="S250" s="67">
        <f t="shared" si="20"/>
        <v>9324</v>
      </c>
    </row>
    <row r="251" spans="1:19" ht="12.75" hidden="1">
      <c r="A251" s="14" t="e">
        <f t="shared" si="21"/>
        <v>#REF!</v>
      </c>
      <c r="B251" s="58"/>
      <c r="C251" s="53"/>
      <c r="D251" s="20"/>
      <c r="E251" s="129" t="s">
        <v>57</v>
      </c>
      <c r="F251" s="37"/>
      <c r="G251" s="37"/>
      <c r="H251" s="38">
        <v>109</v>
      </c>
      <c r="I251" s="37"/>
      <c r="J251" s="37">
        <f t="shared" si="22"/>
        <v>109</v>
      </c>
      <c r="K251" s="112"/>
      <c r="L251" s="36"/>
      <c r="M251" s="37"/>
      <c r="N251" s="37"/>
      <c r="O251" s="37"/>
      <c r="P251" s="37"/>
      <c r="Q251" s="27"/>
      <c r="R251" s="28"/>
      <c r="S251" s="41">
        <f t="shared" si="20"/>
        <v>109</v>
      </c>
    </row>
    <row r="252" spans="1:19" ht="12.75" hidden="1">
      <c r="A252" s="14" t="e">
        <f t="shared" si="21"/>
        <v>#REF!</v>
      </c>
      <c r="B252" s="58"/>
      <c r="C252" s="53"/>
      <c r="D252" s="20"/>
      <c r="E252" s="129" t="s">
        <v>13</v>
      </c>
      <c r="F252" s="37"/>
      <c r="G252" s="37"/>
      <c r="H252" s="38">
        <f>1801+12-H253</f>
        <v>1685</v>
      </c>
      <c r="I252" s="37"/>
      <c r="J252" s="37">
        <f t="shared" si="22"/>
        <v>1685</v>
      </c>
      <c r="K252" s="112"/>
      <c r="L252" s="36"/>
      <c r="M252" s="37"/>
      <c r="N252" s="37"/>
      <c r="O252" s="37"/>
      <c r="P252" s="37"/>
      <c r="Q252" s="27"/>
      <c r="R252" s="28"/>
      <c r="S252" s="41">
        <f t="shared" si="20"/>
        <v>1685</v>
      </c>
    </row>
    <row r="253" spans="1:19" ht="12.75" hidden="1">
      <c r="A253" s="14" t="e">
        <f t="shared" si="21"/>
        <v>#REF!</v>
      </c>
      <c r="B253" s="58"/>
      <c r="C253" s="53"/>
      <c r="D253" s="20"/>
      <c r="E253" s="129" t="s">
        <v>15</v>
      </c>
      <c r="F253" s="37"/>
      <c r="G253" s="37"/>
      <c r="H253" s="38">
        <v>128</v>
      </c>
      <c r="I253" s="37"/>
      <c r="J253" s="37">
        <f t="shared" si="22"/>
        <v>128</v>
      </c>
      <c r="K253" s="112"/>
      <c r="L253" s="36"/>
      <c r="M253" s="37"/>
      <c r="N253" s="37"/>
      <c r="O253" s="37"/>
      <c r="P253" s="37"/>
      <c r="Q253" s="27"/>
      <c r="R253" s="28"/>
      <c r="S253" s="41">
        <f t="shared" si="20"/>
        <v>128</v>
      </c>
    </row>
    <row r="254" spans="1:19" ht="12.75" hidden="1">
      <c r="A254" s="14" t="e">
        <f t="shared" si="21"/>
        <v>#REF!</v>
      </c>
      <c r="B254" s="58"/>
      <c r="C254" s="53"/>
      <c r="D254" s="20"/>
      <c r="E254" s="129" t="s">
        <v>61</v>
      </c>
      <c r="F254" s="37"/>
      <c r="G254" s="37"/>
      <c r="H254" s="38">
        <v>150</v>
      </c>
      <c r="I254" s="37"/>
      <c r="J254" s="37">
        <f t="shared" si="22"/>
        <v>150</v>
      </c>
      <c r="K254" s="112"/>
      <c r="L254" s="36"/>
      <c r="M254" s="37"/>
      <c r="N254" s="37"/>
      <c r="O254" s="37"/>
      <c r="P254" s="37"/>
      <c r="Q254" s="27"/>
      <c r="R254" s="28"/>
      <c r="S254" s="41">
        <f t="shared" si="20"/>
        <v>150</v>
      </c>
    </row>
    <row r="255" spans="1:19" ht="12.75" hidden="1">
      <c r="A255" s="14" t="e">
        <f t="shared" si="21"/>
        <v>#REF!</v>
      </c>
      <c r="B255" s="58"/>
      <c r="C255" s="53"/>
      <c r="D255" s="20"/>
      <c r="E255" s="129" t="s">
        <v>14</v>
      </c>
      <c r="F255" s="37"/>
      <c r="G255" s="37"/>
      <c r="H255" s="38">
        <v>188</v>
      </c>
      <c r="I255" s="37"/>
      <c r="J255" s="37">
        <f t="shared" si="22"/>
        <v>188</v>
      </c>
      <c r="K255" s="112"/>
      <c r="L255" s="36"/>
      <c r="M255" s="37"/>
      <c r="N255" s="37"/>
      <c r="O255" s="37"/>
      <c r="P255" s="37"/>
      <c r="Q255" s="27"/>
      <c r="R255" s="28"/>
      <c r="S255" s="41">
        <f t="shared" si="20"/>
        <v>188</v>
      </c>
    </row>
    <row r="256" spans="1:19" ht="12.75" hidden="1">
      <c r="A256" s="14" t="e">
        <f t="shared" si="21"/>
        <v>#REF!</v>
      </c>
      <c r="B256" s="58"/>
      <c r="C256" s="53"/>
      <c r="D256" s="20"/>
      <c r="E256" s="129" t="s">
        <v>58</v>
      </c>
      <c r="F256" s="37"/>
      <c r="G256" s="37"/>
      <c r="H256" s="38">
        <v>270</v>
      </c>
      <c r="I256" s="37"/>
      <c r="J256" s="37">
        <f t="shared" si="22"/>
        <v>270</v>
      </c>
      <c r="K256" s="112"/>
      <c r="L256" s="36"/>
      <c r="M256" s="37"/>
      <c r="N256" s="37"/>
      <c r="O256" s="37"/>
      <c r="P256" s="37"/>
      <c r="Q256" s="27"/>
      <c r="R256" s="28"/>
      <c r="S256" s="41">
        <f t="shared" si="20"/>
        <v>270</v>
      </c>
    </row>
    <row r="257" spans="1:19" ht="12.75" hidden="1">
      <c r="A257" s="14" t="e">
        <f t="shared" si="21"/>
        <v>#REF!</v>
      </c>
      <c r="B257" s="58"/>
      <c r="C257" s="53"/>
      <c r="D257" s="20"/>
      <c r="E257" s="129" t="s">
        <v>82</v>
      </c>
      <c r="F257" s="37"/>
      <c r="G257" s="37"/>
      <c r="H257" s="38"/>
      <c r="I257" s="37"/>
      <c r="J257" s="37">
        <f t="shared" si="22"/>
        <v>0</v>
      </c>
      <c r="K257" s="112"/>
      <c r="L257" s="36"/>
      <c r="M257" s="37"/>
      <c r="N257" s="37"/>
      <c r="O257" s="37"/>
      <c r="P257" s="37"/>
      <c r="Q257" s="27"/>
      <c r="R257" s="28"/>
      <c r="S257" s="41">
        <f t="shared" si="20"/>
        <v>0</v>
      </c>
    </row>
    <row r="258" spans="1:19" ht="12.75" hidden="1">
      <c r="A258" s="14" t="e">
        <f t="shared" si="21"/>
        <v>#REF!</v>
      </c>
      <c r="B258" s="58"/>
      <c r="C258" s="53"/>
      <c r="D258" s="20"/>
      <c r="E258" s="129" t="s">
        <v>66</v>
      </c>
      <c r="F258" s="37"/>
      <c r="G258" s="37"/>
      <c r="H258" s="38"/>
      <c r="I258" s="37"/>
      <c r="J258" s="37">
        <f t="shared" si="22"/>
        <v>0</v>
      </c>
      <c r="K258" s="112"/>
      <c r="L258" s="36"/>
      <c r="M258" s="37"/>
      <c r="N258" s="37"/>
      <c r="O258" s="37"/>
      <c r="P258" s="37"/>
      <c r="Q258" s="27"/>
      <c r="R258" s="28"/>
      <c r="S258" s="41">
        <f t="shared" si="20"/>
        <v>0</v>
      </c>
    </row>
    <row r="259" spans="1:19" ht="12.75">
      <c r="A259" s="14">
        <v>14</v>
      </c>
      <c r="B259" s="76" t="s">
        <v>103</v>
      </c>
      <c r="C259" s="76" t="s">
        <v>210</v>
      </c>
      <c r="D259" s="59" t="s">
        <v>104</v>
      </c>
      <c r="E259" s="125"/>
      <c r="F259" s="72">
        <v>791</v>
      </c>
      <c r="G259" s="72">
        <v>287</v>
      </c>
      <c r="H259" s="72">
        <v>387</v>
      </c>
      <c r="I259" s="72">
        <v>4</v>
      </c>
      <c r="J259" s="72">
        <f t="shared" si="22"/>
        <v>1469</v>
      </c>
      <c r="K259" s="148"/>
      <c r="L259" s="74"/>
      <c r="M259" s="72"/>
      <c r="N259" s="72"/>
      <c r="O259" s="72"/>
      <c r="P259" s="72"/>
      <c r="Q259" s="73"/>
      <c r="R259" s="70"/>
      <c r="S259" s="71">
        <f t="shared" si="20"/>
        <v>1469</v>
      </c>
    </row>
    <row r="260" spans="1:19" ht="12.75" hidden="1">
      <c r="A260" s="14">
        <f>A259+1</f>
        <v>15</v>
      </c>
      <c r="B260" s="58"/>
      <c r="C260" s="53"/>
      <c r="D260" s="20" t="s">
        <v>17</v>
      </c>
      <c r="E260" s="129" t="s">
        <v>83</v>
      </c>
      <c r="F260" s="37"/>
      <c r="G260" s="37"/>
      <c r="H260" s="38"/>
      <c r="I260" s="37"/>
      <c r="J260" s="37">
        <f t="shared" si="22"/>
        <v>0</v>
      </c>
      <c r="K260" s="112"/>
      <c r="L260" s="36"/>
      <c r="M260" s="37"/>
      <c r="N260" s="37"/>
      <c r="O260" s="37"/>
      <c r="P260" s="37"/>
      <c r="Q260" s="27">
        <f>SUM(L260:P260)</f>
        <v>0</v>
      </c>
      <c r="R260" s="28"/>
      <c r="S260" s="41">
        <f t="shared" si="20"/>
        <v>0</v>
      </c>
    </row>
    <row r="261" spans="1:19" ht="12.75" hidden="1">
      <c r="A261" s="14">
        <f>A260+1</f>
        <v>16</v>
      </c>
      <c r="B261" s="58"/>
      <c r="C261" s="53"/>
      <c r="D261" s="20" t="s">
        <v>19</v>
      </c>
      <c r="E261" s="129" t="s">
        <v>84</v>
      </c>
      <c r="F261" s="37"/>
      <c r="G261" s="37"/>
      <c r="H261" s="38"/>
      <c r="I261" s="37"/>
      <c r="J261" s="37">
        <f t="shared" si="22"/>
        <v>0</v>
      </c>
      <c r="K261" s="112"/>
      <c r="L261" s="36"/>
      <c r="M261" s="37"/>
      <c r="N261" s="37"/>
      <c r="O261" s="37"/>
      <c r="P261" s="37"/>
      <c r="Q261" s="27">
        <f>SUM(L261:P261)</f>
        <v>0</v>
      </c>
      <c r="R261" s="28"/>
      <c r="S261" s="41">
        <f t="shared" si="20"/>
        <v>0</v>
      </c>
    </row>
    <row r="262" spans="1:19" ht="12.75">
      <c r="A262" s="14">
        <v>15</v>
      </c>
      <c r="B262" s="58"/>
      <c r="C262" s="53"/>
      <c r="D262" s="20"/>
      <c r="E262" s="129" t="s">
        <v>13</v>
      </c>
      <c r="F262" s="37"/>
      <c r="G262" s="37"/>
      <c r="H262" s="38">
        <v>52</v>
      </c>
      <c r="I262" s="37">
        <v>4</v>
      </c>
      <c r="J262" s="37">
        <f t="shared" si="22"/>
        <v>56</v>
      </c>
      <c r="K262" s="112"/>
      <c r="L262" s="36"/>
      <c r="M262" s="37"/>
      <c r="N262" s="37"/>
      <c r="O262" s="37"/>
      <c r="P262" s="37"/>
      <c r="Q262" s="27"/>
      <c r="R262" s="28"/>
      <c r="S262" s="42">
        <v>306</v>
      </c>
    </row>
    <row r="263" spans="1:19" ht="12.75">
      <c r="A263" s="14">
        <v>16</v>
      </c>
      <c r="B263" s="58"/>
      <c r="C263" s="53"/>
      <c r="D263" s="20"/>
      <c r="E263" s="129" t="s">
        <v>211</v>
      </c>
      <c r="F263" s="37"/>
      <c r="G263" s="37"/>
      <c r="H263" s="38">
        <v>335</v>
      </c>
      <c r="I263" s="37"/>
      <c r="J263" s="37">
        <f t="shared" si="22"/>
        <v>335</v>
      </c>
      <c r="K263" s="112"/>
      <c r="L263" s="36"/>
      <c r="M263" s="37"/>
      <c r="N263" s="37"/>
      <c r="O263" s="37"/>
      <c r="P263" s="37"/>
      <c r="Q263" s="27"/>
      <c r="R263" s="28"/>
      <c r="S263" s="42">
        <v>335</v>
      </c>
    </row>
    <row r="264" spans="1:19" ht="12.75">
      <c r="A264" s="14">
        <v>17</v>
      </c>
      <c r="B264" s="58"/>
      <c r="C264" s="53"/>
      <c r="D264" s="20"/>
      <c r="E264" s="129" t="s">
        <v>128</v>
      </c>
      <c r="F264" s="37"/>
      <c r="G264" s="37"/>
      <c r="H264" s="38"/>
      <c r="I264" s="37"/>
      <c r="J264" s="37">
        <f t="shared" si="22"/>
        <v>0</v>
      </c>
      <c r="K264" s="112"/>
      <c r="L264" s="36"/>
      <c r="M264" s="37"/>
      <c r="N264" s="37"/>
      <c r="O264" s="37"/>
      <c r="P264" s="37"/>
      <c r="Q264" s="27"/>
      <c r="R264" s="28"/>
      <c r="S264" s="42"/>
    </row>
    <row r="265" spans="1:19" ht="12.75">
      <c r="A265" s="14">
        <v>18</v>
      </c>
      <c r="B265" s="76" t="s">
        <v>105</v>
      </c>
      <c r="C265" s="76" t="s">
        <v>56</v>
      </c>
      <c r="D265" s="59" t="s">
        <v>106</v>
      </c>
      <c r="E265" s="125"/>
      <c r="F265" s="72">
        <v>211</v>
      </c>
      <c r="G265" s="72">
        <v>74</v>
      </c>
      <c r="H265" s="72">
        <v>24</v>
      </c>
      <c r="I265" s="72">
        <v>1</v>
      </c>
      <c r="J265" s="72">
        <v>310</v>
      </c>
      <c r="K265" s="148"/>
      <c r="L265" s="74"/>
      <c r="M265" s="72"/>
      <c r="N265" s="72"/>
      <c r="O265" s="72"/>
      <c r="P265" s="72"/>
      <c r="Q265" s="73"/>
      <c r="R265" s="70"/>
      <c r="S265" s="71">
        <f>J265+Q265</f>
        <v>310</v>
      </c>
    </row>
    <row r="266" spans="1:19" ht="12.75" hidden="1">
      <c r="A266" s="14">
        <f>A265+1</f>
        <v>19</v>
      </c>
      <c r="B266" s="58"/>
      <c r="C266" s="76" t="s">
        <v>85</v>
      </c>
      <c r="D266" s="59" t="s">
        <v>86</v>
      </c>
      <c r="E266" s="125"/>
      <c r="F266" s="72"/>
      <c r="G266" s="72"/>
      <c r="H266" s="72"/>
      <c r="I266" s="72"/>
      <c r="J266" s="72">
        <f t="shared" si="22"/>
        <v>0</v>
      </c>
      <c r="K266" s="148"/>
      <c r="L266" s="74"/>
      <c r="M266" s="72"/>
      <c r="N266" s="72"/>
      <c r="O266" s="72"/>
      <c r="P266" s="72"/>
      <c r="Q266" s="73"/>
      <c r="R266" s="70"/>
      <c r="S266" s="71">
        <f>J266+Q266</f>
        <v>0</v>
      </c>
    </row>
    <row r="267" spans="1:19" ht="12.75" hidden="1">
      <c r="A267" s="14">
        <f>A266+1</f>
        <v>20</v>
      </c>
      <c r="B267" s="58"/>
      <c r="C267" s="53"/>
      <c r="D267" s="20" t="s">
        <v>12</v>
      </c>
      <c r="E267" s="129" t="s">
        <v>87</v>
      </c>
      <c r="F267" s="37"/>
      <c r="G267" s="37"/>
      <c r="H267" s="38"/>
      <c r="I267" s="37"/>
      <c r="J267" s="37">
        <f t="shared" si="22"/>
        <v>0</v>
      </c>
      <c r="K267" s="112"/>
      <c r="L267" s="36"/>
      <c r="M267" s="37"/>
      <c r="N267" s="37"/>
      <c r="O267" s="37"/>
      <c r="P267" s="37"/>
      <c r="Q267" s="27"/>
      <c r="R267" s="28"/>
      <c r="S267" s="41">
        <f>J267+Q267</f>
        <v>0</v>
      </c>
    </row>
    <row r="268" spans="1:19" ht="13.5" hidden="1" thickBot="1">
      <c r="A268" s="14">
        <f>A267+1</f>
        <v>21</v>
      </c>
      <c r="B268" s="58"/>
      <c r="C268" s="53"/>
      <c r="D268" s="20" t="s">
        <v>17</v>
      </c>
      <c r="E268" s="129" t="s">
        <v>88</v>
      </c>
      <c r="F268" s="37"/>
      <c r="G268" s="37"/>
      <c r="H268" s="38"/>
      <c r="I268" s="37"/>
      <c r="J268" s="37">
        <f t="shared" si="22"/>
        <v>0</v>
      </c>
      <c r="K268" s="112"/>
      <c r="L268" s="36"/>
      <c r="M268" s="37"/>
      <c r="N268" s="37"/>
      <c r="O268" s="37"/>
      <c r="P268" s="37"/>
      <c r="Q268" s="27"/>
      <c r="R268" s="28"/>
      <c r="S268" s="30">
        <f>J268+Q268</f>
        <v>0</v>
      </c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5"/>
      <c r="T279" s="5"/>
      <c r="U279" s="5"/>
    </row>
    <row r="280" spans="1:21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5"/>
      <c r="T280" s="5"/>
      <c r="U280" s="5"/>
    </row>
    <row r="281" spans="1:21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5"/>
      <c r="T281" s="5"/>
      <c r="U281" s="5"/>
    </row>
    <row r="282" spans="1:21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268"/>
      <c r="T282" s="5"/>
      <c r="U282" s="5"/>
    </row>
    <row r="283" spans="1:21" s="32" customFormat="1" ht="2.25" customHeight="1" hidden="1" thickBot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268"/>
      <c r="T283" s="5"/>
      <c r="U283" s="5"/>
    </row>
    <row r="284" spans="1:21" s="32" customFormat="1" ht="13.5" customHeight="1" hidden="1" thickBot="1">
      <c r="A284" s="464" t="s">
        <v>1</v>
      </c>
      <c r="B284" s="465"/>
      <c r="C284" s="465"/>
      <c r="D284" s="465"/>
      <c r="E284" s="465"/>
      <c r="F284" s="465"/>
      <c r="G284" s="465"/>
      <c r="H284" s="465"/>
      <c r="I284" s="465"/>
      <c r="J284" s="465"/>
      <c r="K284" s="466"/>
      <c r="L284" s="114"/>
      <c r="M284" s="115"/>
      <c r="N284" s="115"/>
      <c r="O284" s="115"/>
      <c r="P284" s="115"/>
      <c r="Q284" s="116"/>
      <c r="R284" s="9"/>
      <c r="S284" s="467" t="s">
        <v>1</v>
      </c>
      <c r="T284" s="5"/>
      <c r="U284" s="5"/>
    </row>
    <row r="285" spans="1:21" s="32" customFormat="1" ht="15" customHeight="1" hidden="1">
      <c r="A285" s="132"/>
      <c r="B285" s="133"/>
      <c r="C285" s="134"/>
      <c r="D285" s="135"/>
      <c r="E285" s="136"/>
      <c r="F285" s="470" t="s">
        <v>2</v>
      </c>
      <c r="G285" s="470"/>
      <c r="H285" s="470"/>
      <c r="I285" s="470"/>
      <c r="J285" s="470"/>
      <c r="K285" s="137"/>
      <c r="L285" s="471"/>
      <c r="M285" s="470"/>
      <c r="N285" s="470"/>
      <c r="O285" s="470"/>
      <c r="P285" s="470"/>
      <c r="Q285" s="472"/>
      <c r="R285" s="10"/>
      <c r="S285" s="468"/>
      <c r="T285" s="5"/>
      <c r="U285" s="5"/>
    </row>
    <row r="286" spans="1:21" s="32" customFormat="1" ht="12.75" hidden="1">
      <c r="A286" s="132"/>
      <c r="B286" s="138" t="s">
        <v>4</v>
      </c>
      <c r="C286" s="135" t="s">
        <v>5</v>
      </c>
      <c r="D286" s="473" t="s">
        <v>6</v>
      </c>
      <c r="E286" s="474"/>
      <c r="F286" s="474"/>
      <c r="G286" s="474"/>
      <c r="H286" s="474"/>
      <c r="I286" s="474"/>
      <c r="J286" s="474"/>
      <c r="K286" s="139"/>
      <c r="L286" s="475"/>
      <c r="M286" s="476"/>
      <c r="N286" s="476"/>
      <c r="O286" s="476"/>
      <c r="P286" s="476"/>
      <c r="Q286" s="477"/>
      <c r="R286" s="11"/>
      <c r="S286" s="468"/>
      <c r="T286" s="5"/>
      <c r="U286" s="5"/>
    </row>
    <row r="287" spans="1:21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28">
        <v>610</v>
      </c>
      <c r="G287" s="428">
        <v>620</v>
      </c>
      <c r="H287" s="428">
        <v>630</v>
      </c>
      <c r="I287" s="428">
        <v>640</v>
      </c>
      <c r="J287" s="428" t="s">
        <v>10</v>
      </c>
      <c r="K287" s="140"/>
      <c r="L287" s="478"/>
      <c r="M287" s="428"/>
      <c r="N287" s="428"/>
      <c r="O287" s="428"/>
      <c r="P287" s="428"/>
      <c r="Q287" s="479"/>
      <c r="R287" s="12"/>
      <c r="S287" s="468"/>
      <c r="T287" s="5"/>
      <c r="U287" s="5"/>
    </row>
    <row r="288" spans="1:21" s="32" customFormat="1" ht="13.5" hidden="1" thickBot="1">
      <c r="A288" s="132"/>
      <c r="B288" s="138"/>
      <c r="C288" s="135"/>
      <c r="D288" s="135"/>
      <c r="E288" s="136"/>
      <c r="F288" s="428"/>
      <c r="G288" s="428"/>
      <c r="H288" s="428"/>
      <c r="I288" s="428"/>
      <c r="J288" s="428"/>
      <c r="K288" s="140"/>
      <c r="L288" s="478"/>
      <c r="M288" s="428"/>
      <c r="N288" s="428"/>
      <c r="O288" s="428"/>
      <c r="P288" s="428"/>
      <c r="Q288" s="479"/>
      <c r="R288" s="12"/>
      <c r="S288" s="469"/>
      <c r="T288" s="5"/>
      <c r="U288" s="5"/>
    </row>
    <row r="289" spans="1:19" ht="12.75" hidden="1">
      <c r="A289" s="14">
        <f>A268+1</f>
        <v>22</v>
      </c>
      <c r="B289" s="56">
        <v>3</v>
      </c>
      <c r="C289" s="122" t="s">
        <v>89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75" t="e">
        <f>J289+Q289</f>
        <v>#REF!</v>
      </c>
    </row>
    <row r="290" spans="1:19" ht="12.75" hidden="1">
      <c r="A290" s="14">
        <f>A289+1</f>
        <v>23</v>
      </c>
      <c r="B290" s="58"/>
      <c r="C290" s="76" t="s">
        <v>90</v>
      </c>
      <c r="D290" s="59" t="s">
        <v>91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71">
        <f>J290+Q290</f>
        <v>263</v>
      </c>
    </row>
    <row r="291" spans="1:19" ht="12.75" hidden="1">
      <c r="A291" s="14">
        <f>A290+1</f>
        <v>24</v>
      </c>
      <c r="B291" s="58"/>
      <c r="C291" s="53"/>
      <c r="D291" s="20" t="s">
        <v>12</v>
      </c>
      <c r="E291" s="127" t="s">
        <v>92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41">
        <f>J291+Q291</f>
        <v>263</v>
      </c>
    </row>
    <row r="292" spans="1:19" ht="12.75">
      <c r="A292" s="14">
        <v>19</v>
      </c>
      <c r="B292" s="58"/>
      <c r="C292" s="53"/>
      <c r="D292" s="20"/>
      <c r="E292" s="129" t="s">
        <v>13</v>
      </c>
      <c r="F292" s="50"/>
      <c r="G292" s="50"/>
      <c r="H292" s="38">
        <v>24</v>
      </c>
      <c r="I292" s="37">
        <v>1</v>
      </c>
      <c r="J292" s="37">
        <f>SUM(F292:I292)</f>
        <v>25</v>
      </c>
      <c r="K292" s="112"/>
      <c r="L292" s="49"/>
      <c r="M292" s="50"/>
      <c r="N292" s="50"/>
      <c r="O292" s="50"/>
      <c r="P292" s="50"/>
      <c r="Q292" s="60"/>
      <c r="R292" s="48"/>
      <c r="S292" s="42">
        <v>51</v>
      </c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 t="s">
        <v>128</v>
      </c>
      <c r="I293" s="50"/>
      <c r="J293" s="37" t="s">
        <v>128</v>
      </c>
      <c r="K293" s="112"/>
      <c r="L293" s="49"/>
      <c r="M293" s="50"/>
      <c r="N293" s="50"/>
      <c r="O293" s="50"/>
      <c r="P293" s="50"/>
      <c r="Q293" s="60"/>
      <c r="R293" s="48"/>
      <c r="S293" s="42"/>
    </row>
    <row r="294" spans="1:19" ht="12.75">
      <c r="A294" s="14">
        <v>21</v>
      </c>
      <c r="B294" s="156" t="s">
        <v>107</v>
      </c>
      <c r="C294" s="151" t="s">
        <v>108</v>
      </c>
      <c r="D294" s="158"/>
      <c r="E294" s="158"/>
      <c r="F294" s="153">
        <v>0</v>
      </c>
      <c r="G294" s="153">
        <v>0</v>
      </c>
      <c r="H294" s="153">
        <v>80</v>
      </c>
      <c r="I294" s="153">
        <v>0</v>
      </c>
      <c r="J294" s="153">
        <v>80</v>
      </c>
      <c r="K294" s="144"/>
      <c r="L294" s="79"/>
      <c r="M294" s="153"/>
      <c r="N294" s="153"/>
      <c r="O294" s="153"/>
      <c r="P294" s="153"/>
      <c r="Q294" s="154"/>
      <c r="R294" s="15"/>
      <c r="S294" s="157">
        <f aca="true" t="shared" si="23" ref="S294:S305">J294+Q294</f>
        <v>80</v>
      </c>
    </row>
    <row r="295" spans="1:19" ht="12.75">
      <c r="A295" s="14">
        <v>22</v>
      </c>
      <c r="B295" s="76" t="s">
        <v>109</v>
      </c>
      <c r="C295" s="76" t="s">
        <v>239</v>
      </c>
      <c r="D295" s="59" t="s">
        <v>214</v>
      </c>
      <c r="E295" s="125"/>
      <c r="F295" s="16">
        <v>0</v>
      </c>
      <c r="G295" s="16">
        <f>+F295*0.35</f>
        <v>0</v>
      </c>
      <c r="H295" s="16">
        <v>80</v>
      </c>
      <c r="I295" s="16"/>
      <c r="J295" s="16">
        <f aca="true" t="shared" si="24" ref="J295:J303">SUM(F295:I295)</f>
        <v>80</v>
      </c>
      <c r="K295" s="126"/>
      <c r="L295" s="51"/>
      <c r="M295" s="16"/>
      <c r="N295" s="16"/>
      <c r="O295" s="16"/>
      <c r="P295" s="16"/>
      <c r="Q295" s="17"/>
      <c r="R295" s="18"/>
      <c r="S295" s="52">
        <f t="shared" si="23"/>
        <v>80</v>
      </c>
    </row>
    <row r="296" spans="1:22" ht="12.75">
      <c r="A296" s="14">
        <v>23</v>
      </c>
      <c r="B296" s="58"/>
      <c r="C296" s="53"/>
      <c r="D296" s="20"/>
      <c r="E296" s="129" t="s">
        <v>237</v>
      </c>
      <c r="F296" s="37"/>
      <c r="G296" s="37"/>
      <c r="H296" s="38">
        <v>40</v>
      </c>
      <c r="I296" s="37"/>
      <c r="J296" s="37">
        <f>SUM(F296:I296)</f>
        <v>40</v>
      </c>
      <c r="K296" s="112"/>
      <c r="L296" s="36"/>
      <c r="M296" s="37"/>
      <c r="N296" s="37"/>
      <c r="O296" s="37"/>
      <c r="P296" s="37"/>
      <c r="Q296" s="27"/>
      <c r="R296" s="28"/>
      <c r="S296" s="41">
        <f>J296+Q296</f>
        <v>40</v>
      </c>
      <c r="V296" t="s">
        <v>240</v>
      </c>
    </row>
    <row r="297" spans="1:19" ht="12.75">
      <c r="A297" s="14">
        <v>24</v>
      </c>
      <c r="B297" s="58"/>
      <c r="C297" s="53"/>
      <c r="D297" s="20"/>
      <c r="E297" s="129" t="s">
        <v>238</v>
      </c>
      <c r="F297" s="37"/>
      <c r="G297" s="37"/>
      <c r="H297" s="38">
        <v>40</v>
      </c>
      <c r="I297" s="37"/>
      <c r="J297" s="37">
        <f>SUM(F297:I297)</f>
        <v>40</v>
      </c>
      <c r="K297" s="112"/>
      <c r="L297" s="36"/>
      <c r="M297" s="37"/>
      <c r="N297" s="37"/>
      <c r="O297" s="37"/>
      <c r="P297" s="37"/>
      <c r="Q297" s="27"/>
      <c r="R297" s="28"/>
      <c r="S297" s="41">
        <f>J297+Q297</f>
        <v>40</v>
      </c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>
        <f t="shared" si="24"/>
        <v>0</v>
      </c>
      <c r="K298" s="112"/>
      <c r="L298" s="36"/>
      <c r="M298" s="37"/>
      <c r="N298" s="37"/>
      <c r="O298" s="37"/>
      <c r="P298" s="37"/>
      <c r="Q298" s="27"/>
      <c r="R298" s="28"/>
      <c r="S298" s="41">
        <v>0</v>
      </c>
    </row>
    <row r="299" spans="1:19" ht="12.75">
      <c r="A299" s="14">
        <v>26</v>
      </c>
      <c r="B299" s="76" t="s">
        <v>110</v>
      </c>
      <c r="C299" s="76" t="s">
        <v>241</v>
      </c>
      <c r="D299" s="59" t="s">
        <v>242</v>
      </c>
      <c r="E299" s="125"/>
      <c r="F299" s="16">
        <v>0</v>
      </c>
      <c r="G299" s="16">
        <v>0</v>
      </c>
      <c r="H299" s="16"/>
      <c r="I299" s="16"/>
      <c r="J299" s="16">
        <f t="shared" si="24"/>
        <v>0</v>
      </c>
      <c r="K299" s="126"/>
      <c r="L299" s="51"/>
      <c r="M299" s="16"/>
      <c r="N299" s="16"/>
      <c r="O299" s="16"/>
      <c r="P299" s="16"/>
      <c r="Q299" s="17"/>
      <c r="R299" s="18"/>
      <c r="S299" s="71">
        <f t="shared" si="23"/>
        <v>0</v>
      </c>
    </row>
    <row r="300" spans="1:19" ht="12.75">
      <c r="A300" s="14">
        <v>27</v>
      </c>
      <c r="B300" s="76" t="s">
        <v>111</v>
      </c>
      <c r="C300" s="76" t="s">
        <v>241</v>
      </c>
      <c r="D300" s="59" t="s">
        <v>243</v>
      </c>
      <c r="E300" s="125"/>
      <c r="F300" s="16">
        <v>0</v>
      </c>
      <c r="G300" s="16">
        <v>0</v>
      </c>
      <c r="H300" s="16"/>
      <c r="I300" s="16"/>
      <c r="J300" s="16"/>
      <c r="K300" s="126"/>
      <c r="L300" s="51"/>
      <c r="M300" s="16"/>
      <c r="N300" s="16"/>
      <c r="O300" s="16"/>
      <c r="P300" s="16"/>
      <c r="Q300" s="17"/>
      <c r="R300" s="18"/>
      <c r="S300" s="71"/>
    </row>
    <row r="301" spans="1:19" ht="12.75">
      <c r="A301" s="14">
        <v>28</v>
      </c>
      <c r="B301" s="58"/>
      <c r="C301" s="53"/>
      <c r="D301" s="20"/>
      <c r="E301" s="129" t="s">
        <v>128</v>
      </c>
      <c r="F301" s="37"/>
      <c r="G301" s="37"/>
      <c r="H301" s="38"/>
      <c r="I301" s="37"/>
      <c r="J301" s="37">
        <f t="shared" si="24"/>
        <v>0</v>
      </c>
      <c r="K301" s="112"/>
      <c r="L301" s="36"/>
      <c r="M301" s="37"/>
      <c r="N301" s="37"/>
      <c r="O301" s="37"/>
      <c r="P301" s="37"/>
      <c r="Q301" s="27"/>
      <c r="R301" s="28"/>
      <c r="S301" s="41">
        <f t="shared" si="23"/>
        <v>0</v>
      </c>
    </row>
    <row r="302" spans="1:19" ht="12.75">
      <c r="A302" s="14">
        <v>29</v>
      </c>
      <c r="B302" s="156" t="s">
        <v>113</v>
      </c>
      <c r="C302" s="151" t="s">
        <v>268</v>
      </c>
      <c r="D302" s="158"/>
      <c r="E302" s="158"/>
      <c r="F302" s="153" t="s">
        <v>128</v>
      </c>
      <c r="G302" s="153" t="s">
        <v>128</v>
      </c>
      <c r="H302" s="153">
        <f>SUM(H303:H304)</f>
        <v>173</v>
      </c>
      <c r="I302" s="153"/>
      <c r="J302" s="153">
        <f t="shared" si="24"/>
        <v>173</v>
      </c>
      <c r="K302" s="144"/>
      <c r="L302" s="79"/>
      <c r="M302" s="153"/>
      <c r="N302" s="153"/>
      <c r="O302" s="153"/>
      <c r="P302" s="153"/>
      <c r="Q302" s="154"/>
      <c r="R302" s="15"/>
      <c r="S302" s="157">
        <f t="shared" si="23"/>
        <v>173</v>
      </c>
    </row>
    <row r="303" spans="1:19" ht="12.75">
      <c r="A303" s="14">
        <v>30</v>
      </c>
      <c r="B303" s="58"/>
      <c r="C303" s="53" t="s">
        <v>219</v>
      </c>
      <c r="D303" s="20"/>
      <c r="E303" s="129" t="s">
        <v>236</v>
      </c>
      <c r="F303" s="37"/>
      <c r="G303" s="37"/>
      <c r="H303" s="38">
        <v>70</v>
      </c>
      <c r="I303" s="37"/>
      <c r="J303" s="37">
        <f t="shared" si="24"/>
        <v>70</v>
      </c>
      <c r="K303" s="112"/>
      <c r="L303" s="36"/>
      <c r="M303" s="37"/>
      <c r="N303" s="37"/>
      <c r="O303" s="37"/>
      <c r="P303" s="37"/>
      <c r="Q303" s="27"/>
      <c r="R303" s="28"/>
      <c r="S303" s="41">
        <f t="shared" si="23"/>
        <v>70</v>
      </c>
    </row>
    <row r="304" spans="1:19" ht="12.75">
      <c r="A304" s="14">
        <v>31</v>
      </c>
      <c r="B304" s="58"/>
      <c r="C304" s="53"/>
      <c r="D304" s="20"/>
      <c r="E304" s="129" t="s">
        <v>327</v>
      </c>
      <c r="F304" s="37"/>
      <c r="G304" s="37"/>
      <c r="H304" s="38">
        <v>103</v>
      </c>
      <c r="I304" s="37"/>
      <c r="J304" s="37">
        <v>103</v>
      </c>
      <c r="K304" s="112"/>
      <c r="L304" s="36"/>
      <c r="M304" s="37"/>
      <c r="N304" s="37"/>
      <c r="O304" s="37"/>
      <c r="P304" s="37"/>
      <c r="Q304" s="27"/>
      <c r="R304" s="28"/>
      <c r="S304" s="41">
        <v>103</v>
      </c>
    </row>
    <row r="305" spans="1:19" ht="12.75">
      <c r="A305" s="14">
        <v>32</v>
      </c>
      <c r="B305" s="156" t="s">
        <v>114</v>
      </c>
      <c r="C305" s="151" t="s">
        <v>115</v>
      </c>
      <c r="D305" s="158"/>
      <c r="E305" s="158"/>
      <c r="F305" s="153">
        <f>+F306</f>
        <v>0</v>
      </c>
      <c r="G305" s="153">
        <f>+G306</f>
        <v>0</v>
      </c>
      <c r="H305" s="153">
        <f>+H306</f>
        <v>0</v>
      </c>
      <c r="I305" s="153">
        <f>+I306</f>
        <v>0</v>
      </c>
      <c r="J305" s="153">
        <f>+J306</f>
        <v>0</v>
      </c>
      <c r="K305" s="144"/>
      <c r="L305" s="79"/>
      <c r="M305" s="153"/>
      <c r="N305" s="153"/>
      <c r="O305" s="153"/>
      <c r="P305" s="153"/>
      <c r="Q305" s="154"/>
      <c r="R305" s="15"/>
      <c r="S305" s="157">
        <f t="shared" si="23"/>
        <v>0</v>
      </c>
    </row>
    <row r="306" spans="1:19" ht="12.75">
      <c r="A306" s="14">
        <v>33</v>
      </c>
      <c r="B306" s="76" t="s">
        <v>116</v>
      </c>
      <c r="C306" s="76" t="s">
        <v>56</v>
      </c>
      <c r="D306" s="59" t="s">
        <v>117</v>
      </c>
      <c r="E306" s="125"/>
      <c r="F306" s="16">
        <f>+F307</f>
        <v>0</v>
      </c>
      <c r="G306" s="16">
        <f>+G307</f>
        <v>0</v>
      </c>
      <c r="H306" s="16">
        <f>+H307</f>
        <v>0</v>
      </c>
      <c r="I306" s="16">
        <f>+I307</f>
        <v>0</v>
      </c>
      <c r="J306" s="16">
        <f>SUM(F306:I306)</f>
        <v>0</v>
      </c>
      <c r="K306" s="126"/>
      <c r="L306" s="51"/>
      <c r="M306" s="16"/>
      <c r="N306" s="16"/>
      <c r="O306" s="16"/>
      <c r="P306" s="16">
        <v>10654</v>
      </c>
      <c r="Q306" s="17" t="s">
        <v>128</v>
      </c>
      <c r="R306" s="18"/>
      <c r="S306" s="52">
        <v>10654</v>
      </c>
    </row>
    <row r="307" spans="1:19" ht="12.75">
      <c r="A307" s="14">
        <v>34</v>
      </c>
      <c r="B307" s="58"/>
      <c r="C307" s="53"/>
      <c r="D307" s="20"/>
      <c r="E307" s="129" t="s">
        <v>118</v>
      </c>
      <c r="F307" s="37"/>
      <c r="G307" s="37"/>
      <c r="H307" s="38"/>
      <c r="I307" s="37"/>
      <c r="J307" s="37">
        <f>SUM(F307:I307)</f>
        <v>0</v>
      </c>
      <c r="K307" s="149"/>
      <c r="L307" s="29"/>
      <c r="M307" s="37"/>
      <c r="N307" s="37"/>
      <c r="O307" s="37"/>
      <c r="P307" s="37">
        <v>10654</v>
      </c>
      <c r="Q307" s="60" t="s">
        <v>128</v>
      </c>
      <c r="R307" s="28"/>
      <c r="S307" s="41">
        <v>10654</v>
      </c>
    </row>
    <row r="308" spans="1:19" ht="12.75">
      <c r="A308" s="14">
        <v>35</v>
      </c>
      <c r="B308" s="58"/>
      <c r="C308" s="53"/>
      <c r="D308" s="20"/>
      <c r="E308" s="129"/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27"/>
      <c r="R308" s="28"/>
      <c r="S308" s="41"/>
    </row>
    <row r="309" spans="1:19" ht="12.75">
      <c r="A309" s="14">
        <v>36</v>
      </c>
      <c r="B309" s="156" t="s">
        <v>212</v>
      </c>
      <c r="C309" s="151" t="s">
        <v>213</v>
      </c>
      <c r="D309" s="158"/>
      <c r="E309" s="158"/>
      <c r="F309" s="153">
        <f>+F310</f>
        <v>0</v>
      </c>
      <c r="G309" s="153">
        <f>+G310</f>
        <v>0</v>
      </c>
      <c r="H309" s="153">
        <f>+H310</f>
        <v>163</v>
      </c>
      <c r="I309" s="153">
        <f>+I310</f>
        <v>0</v>
      </c>
      <c r="J309" s="153">
        <f>+J310</f>
        <v>163</v>
      </c>
      <c r="K309" s="144"/>
      <c r="L309" s="79"/>
      <c r="M309" s="153"/>
      <c r="N309" s="153"/>
      <c r="O309" s="153"/>
      <c r="P309" s="153"/>
      <c r="Q309" s="154"/>
      <c r="R309" s="15"/>
      <c r="S309" s="157">
        <f>J309+Q309</f>
        <v>163</v>
      </c>
    </row>
    <row r="310" spans="1:19" ht="12.75">
      <c r="A310" s="14">
        <v>37</v>
      </c>
      <c r="B310" s="76" t="s">
        <v>215</v>
      </c>
      <c r="C310" s="76"/>
      <c r="D310" s="59"/>
      <c r="E310" s="125" t="s">
        <v>235</v>
      </c>
      <c r="F310" s="16">
        <f>+F311</f>
        <v>0</v>
      </c>
      <c r="G310" s="16">
        <f>+G311</f>
        <v>0</v>
      </c>
      <c r="H310" s="16">
        <v>163</v>
      </c>
      <c r="I310" s="16">
        <f>+I311</f>
        <v>0</v>
      </c>
      <c r="J310" s="16">
        <f>SUM(F310:I310)</f>
        <v>163</v>
      </c>
      <c r="K310" s="126"/>
      <c r="L310" s="51"/>
      <c r="M310" s="16"/>
      <c r="N310" s="16"/>
      <c r="O310" s="16"/>
      <c r="P310" s="16"/>
      <c r="Q310" s="17"/>
      <c r="R310" s="18"/>
      <c r="S310" s="52">
        <f>J310+Q310</f>
        <v>163</v>
      </c>
    </row>
    <row r="311" spans="1:19" ht="12.75">
      <c r="A311" s="14">
        <v>38</v>
      </c>
      <c r="B311" s="58"/>
      <c r="C311" s="53" t="s">
        <v>234</v>
      </c>
      <c r="D311" s="20"/>
      <c r="E311" s="129" t="s">
        <v>112</v>
      </c>
      <c r="F311" s="37"/>
      <c r="G311" s="37"/>
      <c r="H311" s="38">
        <v>50</v>
      </c>
      <c r="I311" s="37"/>
      <c r="J311" s="37">
        <f>SUM(F311:I311)</f>
        <v>50</v>
      </c>
      <c r="K311" s="149"/>
      <c r="L311" s="29"/>
      <c r="M311" s="37"/>
      <c r="N311" s="37"/>
      <c r="O311" s="37"/>
      <c r="P311" s="37" t="s">
        <v>128</v>
      </c>
      <c r="Q311" s="27" t="s">
        <v>128</v>
      </c>
      <c r="R311" s="28"/>
      <c r="S311" s="37">
        <v>50</v>
      </c>
    </row>
    <row r="312" spans="1:19" ht="12.75">
      <c r="A312" s="14">
        <v>39</v>
      </c>
      <c r="B312" s="58"/>
      <c r="C312" s="53" t="s">
        <v>234</v>
      </c>
      <c r="D312" s="20"/>
      <c r="E312" s="129" t="s">
        <v>216</v>
      </c>
      <c r="F312" s="37"/>
      <c r="G312" s="37"/>
      <c r="H312" s="38">
        <v>5</v>
      </c>
      <c r="I312" s="37"/>
      <c r="J312" s="37">
        <f>SUM(F312:I312)</f>
        <v>5</v>
      </c>
      <c r="K312" s="149"/>
      <c r="L312" s="29"/>
      <c r="M312" s="37"/>
      <c r="N312" s="37"/>
      <c r="O312" s="37"/>
      <c r="P312" s="37" t="s">
        <v>128</v>
      </c>
      <c r="Q312" s="27" t="s">
        <v>128</v>
      </c>
      <c r="R312" s="28"/>
      <c r="S312" s="37">
        <v>5</v>
      </c>
    </row>
    <row r="313" spans="1:19" ht="12.75">
      <c r="A313" s="14">
        <v>40</v>
      </c>
      <c r="B313" s="58"/>
      <c r="C313" s="53" t="s">
        <v>234</v>
      </c>
      <c r="D313" s="20"/>
      <c r="E313" s="129" t="s">
        <v>217</v>
      </c>
      <c r="F313" s="37"/>
      <c r="G313" s="37"/>
      <c r="H313" s="38">
        <v>50</v>
      </c>
      <c r="I313" s="37"/>
      <c r="J313" s="37">
        <f>SUM(F313:I313)</f>
        <v>50</v>
      </c>
      <c r="K313" s="149"/>
      <c r="L313" s="29"/>
      <c r="M313" s="37"/>
      <c r="N313" s="37"/>
      <c r="O313" s="37"/>
      <c r="P313" s="37" t="s">
        <v>128</v>
      </c>
      <c r="Q313" s="27" t="s">
        <v>128</v>
      </c>
      <c r="R313" s="28"/>
      <c r="S313" s="37">
        <v>50</v>
      </c>
    </row>
    <row r="314" spans="1:19" ht="13.5" thickBot="1">
      <c r="A314" s="265">
        <v>41</v>
      </c>
      <c r="B314" s="244"/>
      <c r="C314" s="245" t="s">
        <v>233</v>
      </c>
      <c r="D314" s="246"/>
      <c r="E314" s="266" t="s">
        <v>218</v>
      </c>
      <c r="F314" s="249"/>
      <c r="G314" s="249"/>
      <c r="H314" s="255">
        <v>58</v>
      </c>
      <c r="I314" s="249"/>
      <c r="J314" s="249">
        <f>SUM(F314:I314)</f>
        <v>58</v>
      </c>
      <c r="K314" s="251"/>
      <c r="L314" s="248"/>
      <c r="M314" s="249"/>
      <c r="N314" s="249"/>
      <c r="O314" s="249"/>
      <c r="P314" s="249" t="s">
        <v>128</v>
      </c>
      <c r="Q314" s="267" t="s">
        <v>128</v>
      </c>
      <c r="R314" s="28"/>
      <c r="S314" s="249">
        <v>58</v>
      </c>
    </row>
  </sheetData>
  <mergeCells count="118">
    <mergeCell ref="Q287:Q288"/>
    <mergeCell ref="M287:M288"/>
    <mergeCell ref="N287:N288"/>
    <mergeCell ref="O287:O288"/>
    <mergeCell ref="P287:P288"/>
    <mergeCell ref="H287:H288"/>
    <mergeCell ref="I287:I288"/>
    <mergeCell ref="J287:J288"/>
    <mergeCell ref="L287:L288"/>
    <mergeCell ref="P237:P23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L237:L238"/>
    <mergeCell ref="M237:M238"/>
    <mergeCell ref="N237:N238"/>
    <mergeCell ref="O237:O238"/>
    <mergeCell ref="S234:S238"/>
    <mergeCell ref="F235:J235"/>
    <mergeCell ref="L235:Q235"/>
    <mergeCell ref="D236:J236"/>
    <mergeCell ref="L236:Q236"/>
    <mergeCell ref="F237:F238"/>
    <mergeCell ref="G237:G238"/>
    <mergeCell ref="H237:H238"/>
    <mergeCell ref="I237:I238"/>
    <mergeCell ref="J237:J238"/>
    <mergeCell ref="O188:O189"/>
    <mergeCell ref="P188:P189"/>
    <mergeCell ref="Q188:Q189"/>
    <mergeCell ref="A234:K234"/>
    <mergeCell ref="J188:J189"/>
    <mergeCell ref="L188:L189"/>
    <mergeCell ref="M188:M189"/>
    <mergeCell ref="N188:N189"/>
    <mergeCell ref="A185:K185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N141:N142"/>
    <mergeCell ref="O141:O142"/>
    <mergeCell ref="P141:P142"/>
    <mergeCell ref="Q141:Q142"/>
    <mergeCell ref="I141:I142"/>
    <mergeCell ref="J141:J142"/>
    <mergeCell ref="L141:L142"/>
    <mergeCell ref="M141:M142"/>
    <mergeCell ref="Q97:Q98"/>
    <mergeCell ref="A138:K13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M97:M98"/>
    <mergeCell ref="N97:N98"/>
    <mergeCell ref="O97:O98"/>
    <mergeCell ref="P97:P98"/>
    <mergeCell ref="H97:H98"/>
    <mergeCell ref="I97:I98"/>
    <mergeCell ref="J97:J98"/>
    <mergeCell ref="L97:L98"/>
    <mergeCell ref="P52:P53"/>
    <mergeCell ref="Q52:Q53"/>
    <mergeCell ref="A94:K94"/>
    <mergeCell ref="S94:S98"/>
    <mergeCell ref="F95:J95"/>
    <mergeCell ref="L95:Q95"/>
    <mergeCell ref="D96:J96"/>
    <mergeCell ref="L96:Q96"/>
    <mergeCell ref="F97:F98"/>
    <mergeCell ref="G97:G98"/>
    <mergeCell ref="L52:L53"/>
    <mergeCell ref="M52:M53"/>
    <mergeCell ref="N52:N53"/>
    <mergeCell ref="O52:O53"/>
    <mergeCell ref="S49:S53"/>
    <mergeCell ref="F50:J50"/>
    <mergeCell ref="L50:Q50"/>
    <mergeCell ref="D51:J51"/>
    <mergeCell ref="L51:Q51"/>
    <mergeCell ref="F52:F53"/>
    <mergeCell ref="G52:G53"/>
    <mergeCell ref="H52:H53"/>
    <mergeCell ref="I52:I53"/>
    <mergeCell ref="J52:J53"/>
    <mergeCell ref="P6:P7"/>
    <mergeCell ref="Q6:Q7"/>
    <mergeCell ref="A49:K49"/>
    <mergeCell ref="J6:J7"/>
    <mergeCell ref="L6:L7"/>
    <mergeCell ref="M6:M7"/>
    <mergeCell ref="N6:N7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</mergeCells>
  <printOptions/>
  <pageMargins left="0.75" right="0.75" top="0.24" bottom="0.28" header="0.19" footer="0.21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9"/>
  <sheetViews>
    <sheetView showZeros="0" zoomScale="115" zoomScaleNormal="115" workbookViewId="0" topLeftCell="F1">
      <selection activeCell="T326" sqref="T32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4" width="3.7109375" style="0" customWidth="1"/>
    <col min="15" max="15" width="3.851562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11.421875" style="0" customWidth="1"/>
    <col min="20" max="20" width="9.140625" style="7" customWidth="1"/>
  </cols>
  <sheetData>
    <row r="1" spans="2:5" ht="18.75">
      <c r="B1" s="107" t="s">
        <v>93</v>
      </c>
      <c r="C1" s="108"/>
      <c r="D1" s="108"/>
      <c r="E1" s="108"/>
    </row>
    <row r="2" ht="8.25" customHeight="1" thickBot="1"/>
    <row r="3" spans="1:19" ht="13.5" customHeight="1" thickBot="1">
      <c r="A3" s="264"/>
      <c r="B3" s="103"/>
      <c r="C3" s="103"/>
      <c r="D3" s="103"/>
      <c r="E3" s="284" t="s">
        <v>333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"/>
      <c r="S3" s="480" t="s">
        <v>119</v>
      </c>
    </row>
    <row r="4" spans="1:19" ht="18.75" customHeight="1">
      <c r="A4" s="85"/>
      <c r="B4" s="86"/>
      <c r="C4" s="87"/>
      <c r="D4" s="88"/>
      <c r="E4" s="89"/>
      <c r="F4" s="440" t="s">
        <v>2</v>
      </c>
      <c r="G4" s="441"/>
      <c r="H4" s="441"/>
      <c r="I4" s="441"/>
      <c r="J4" s="442"/>
      <c r="K4" s="10"/>
      <c r="L4" s="443" t="s">
        <v>3</v>
      </c>
      <c r="M4" s="444"/>
      <c r="N4" s="444"/>
      <c r="O4" s="444"/>
      <c r="P4" s="444"/>
      <c r="Q4" s="445"/>
      <c r="R4" s="10"/>
      <c r="S4" s="481"/>
    </row>
    <row r="5" spans="1:19" ht="12.75">
      <c r="A5" s="90"/>
      <c r="B5" s="91" t="s">
        <v>95</v>
      </c>
      <c r="C5" s="92" t="s">
        <v>5</v>
      </c>
      <c r="D5" s="446" t="s">
        <v>6</v>
      </c>
      <c r="E5" s="447"/>
      <c r="F5" s="447"/>
      <c r="G5" s="447"/>
      <c r="H5" s="447"/>
      <c r="I5" s="447"/>
      <c r="J5" s="448"/>
      <c r="K5" s="11"/>
      <c r="L5" s="449"/>
      <c r="M5" s="450"/>
      <c r="N5" s="450"/>
      <c r="O5" s="450"/>
      <c r="P5" s="450"/>
      <c r="Q5" s="451"/>
      <c r="R5" s="11"/>
      <c r="S5" s="48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2">
        <v>610</v>
      </c>
      <c r="G6" s="425">
        <v>620</v>
      </c>
      <c r="H6" s="425">
        <v>630</v>
      </c>
      <c r="I6" s="425">
        <v>640</v>
      </c>
      <c r="J6" s="418" t="s">
        <v>10</v>
      </c>
      <c r="K6" s="12"/>
      <c r="L6" s="420">
        <v>711</v>
      </c>
      <c r="M6" s="425">
        <v>713</v>
      </c>
      <c r="N6" s="425">
        <v>714</v>
      </c>
      <c r="O6" s="425">
        <v>716</v>
      </c>
      <c r="P6" s="423">
        <v>717</v>
      </c>
      <c r="Q6" s="418" t="s">
        <v>10</v>
      </c>
      <c r="R6" s="12"/>
      <c r="S6" s="481"/>
    </row>
    <row r="7" spans="1:19" ht="13.5" thickBot="1">
      <c r="A7" s="98"/>
      <c r="B7" s="99" t="s">
        <v>96</v>
      </c>
      <c r="C7" s="100"/>
      <c r="D7" s="101"/>
      <c r="E7" s="102"/>
      <c r="F7" s="453"/>
      <c r="G7" s="426"/>
      <c r="H7" s="426"/>
      <c r="I7" s="426"/>
      <c r="J7" s="419"/>
      <c r="K7" s="12"/>
      <c r="L7" s="421"/>
      <c r="M7" s="426"/>
      <c r="N7" s="426"/>
      <c r="O7" s="426"/>
      <c r="P7" s="426"/>
      <c r="Q7" s="419"/>
      <c r="R7" s="12"/>
      <c r="S7" s="482"/>
    </row>
    <row r="8" spans="1:20" ht="16.5" thickBot="1" thickTop="1">
      <c r="A8" s="105">
        <v>1</v>
      </c>
      <c r="B8" s="118" t="s">
        <v>94</v>
      </c>
      <c r="C8" s="119"/>
      <c r="D8" s="120"/>
      <c r="E8" s="120"/>
      <c r="F8" s="110">
        <v>229902</v>
      </c>
      <c r="G8" s="110">
        <f>'8 Vzdelávanie SK'!G8/30.126*1000</f>
        <v>82055.36745668194</v>
      </c>
      <c r="H8" s="110">
        <v>101951</v>
      </c>
      <c r="I8" s="110">
        <f>'8 Vzdelávanie SK'!I8/30.126*1000</f>
        <v>6837.947288056828</v>
      </c>
      <c r="J8" s="110">
        <v>420746</v>
      </c>
      <c r="K8" s="121"/>
      <c r="L8" s="109"/>
      <c r="M8" s="110"/>
      <c r="N8" s="110"/>
      <c r="O8" s="110"/>
      <c r="P8" s="16">
        <v>353667</v>
      </c>
      <c r="Q8" s="16">
        <v>353667</v>
      </c>
      <c r="R8" s="13"/>
      <c r="S8" s="371">
        <v>774413</v>
      </c>
      <c r="T8" s="7" t="s">
        <v>128</v>
      </c>
    </row>
    <row r="9" spans="1:20" ht="13.5" thickTop="1">
      <c r="A9" s="14">
        <f aca="true" t="shared" si="0" ref="A9:A42">A8+1</f>
        <v>2</v>
      </c>
      <c r="B9" s="150" t="s">
        <v>98</v>
      </c>
      <c r="C9" s="151" t="s">
        <v>102</v>
      </c>
      <c r="D9" s="152"/>
      <c r="E9" s="152"/>
      <c r="F9" s="153">
        <f>'8 Vzdelávanie SK'!F9/30.126*1000</f>
        <v>139148.90792006903</v>
      </c>
      <c r="G9" s="153">
        <f>'8 Vzdelávanie SK'!G9/30.126*1000</f>
        <v>49624.90871672309</v>
      </c>
      <c r="H9" s="153">
        <v>59694</v>
      </c>
      <c r="I9" s="153">
        <f>'8 Vzdelávanie SK'!I9/30.126*1000</f>
        <v>5111.86350660559</v>
      </c>
      <c r="J9" s="153">
        <v>253580</v>
      </c>
      <c r="K9" s="144">
        <v>0</v>
      </c>
      <c r="L9" s="79">
        <v>0</v>
      </c>
      <c r="M9" s="153"/>
      <c r="N9" s="153"/>
      <c r="O9" s="153"/>
      <c r="P9" s="37">
        <v>353667</v>
      </c>
      <c r="Q9" s="37">
        <v>353667</v>
      </c>
      <c r="R9" s="15"/>
      <c r="S9" s="153">
        <v>607247</v>
      </c>
      <c r="T9" s="7" t="s">
        <v>128</v>
      </c>
    </row>
    <row r="10" spans="1:20" ht="12.75">
      <c r="A10" s="14">
        <f t="shared" si="0"/>
        <v>3</v>
      </c>
      <c r="B10" s="76" t="s">
        <v>101</v>
      </c>
      <c r="C10" s="76" t="s">
        <v>56</v>
      </c>
      <c r="D10" s="59" t="s">
        <v>205</v>
      </c>
      <c r="E10" s="125"/>
      <c r="F10" s="16">
        <f>'8 Vzdelávanie SK'!F10/30.126*1000</f>
        <v>139148.90792006903</v>
      </c>
      <c r="G10" s="16">
        <f>'8 Vzdelávanie SK'!G10/30.126*1000</f>
        <v>49624.90871672309</v>
      </c>
      <c r="H10" s="16">
        <v>59694</v>
      </c>
      <c r="I10" s="16">
        <f>'8 Vzdelávanie SK'!I10/30.126*1000</f>
        <v>5111.86350660559</v>
      </c>
      <c r="J10" s="16">
        <v>253580</v>
      </c>
      <c r="K10" s="16">
        <f>'8 Vzdelávanie SK'!K10/30.126*1000</f>
        <v>0</v>
      </c>
      <c r="L10" s="16">
        <f>'8 Vzdelávanie SK'!L10/30.126*1000</f>
        <v>0</v>
      </c>
      <c r="M10" s="16"/>
      <c r="N10" s="16"/>
      <c r="O10" s="16"/>
      <c r="P10" s="16"/>
      <c r="Q10" s="17"/>
      <c r="R10" s="18"/>
      <c r="S10" s="16">
        <v>253580</v>
      </c>
      <c r="T10" s="7" t="s">
        <v>128</v>
      </c>
    </row>
    <row r="11" spans="1:20" ht="12.75">
      <c r="A11" s="14">
        <f t="shared" si="0"/>
        <v>4</v>
      </c>
      <c r="B11" s="58"/>
      <c r="C11" s="53"/>
      <c r="D11" s="20"/>
      <c r="E11" s="127" t="s">
        <v>206</v>
      </c>
      <c r="F11" s="37">
        <f>'8 Vzdelávanie SK'!F11/30.126*1000</f>
        <v>139148.90792006903</v>
      </c>
      <c r="G11" s="37">
        <f>'8 Vzdelávanie SK'!G11/30.126*1000</f>
        <v>49624.90871672309</v>
      </c>
      <c r="H11" s="37">
        <v>59694</v>
      </c>
      <c r="I11" s="37"/>
      <c r="J11" s="37">
        <v>248468</v>
      </c>
      <c r="K11" s="128"/>
      <c r="L11" s="21"/>
      <c r="M11" s="22"/>
      <c r="N11" s="22"/>
      <c r="O11" s="22"/>
      <c r="P11" s="22"/>
      <c r="Q11" s="24"/>
      <c r="R11" s="25"/>
      <c r="S11" s="37">
        <v>248468</v>
      </c>
      <c r="T11" s="7" t="s">
        <v>128</v>
      </c>
    </row>
    <row r="12" spans="1:20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7">
        <v>36525</v>
      </c>
      <c r="I12" s="37">
        <f>'8 Vzdelávanie SK'!I12/30.126*1000</f>
        <v>5111.86350660559</v>
      </c>
      <c r="J12" s="37">
        <v>41637</v>
      </c>
      <c r="K12" s="128"/>
      <c r="L12" s="21"/>
      <c r="M12" s="22"/>
      <c r="N12" s="22"/>
      <c r="O12" s="22"/>
      <c r="P12" s="22"/>
      <c r="Q12" s="24"/>
      <c r="R12" s="25"/>
      <c r="S12" s="37">
        <v>41637</v>
      </c>
      <c r="T12" s="7" t="s">
        <v>128</v>
      </c>
    </row>
    <row r="13" spans="1:20" ht="12.75">
      <c r="A13" s="14">
        <f t="shared" si="0"/>
        <v>6</v>
      </c>
      <c r="B13" s="58"/>
      <c r="C13" s="53"/>
      <c r="D13" s="20"/>
      <c r="E13" s="129" t="s">
        <v>204</v>
      </c>
      <c r="F13" s="37"/>
      <c r="G13" s="37"/>
      <c r="H13" s="37">
        <f>'8 Vzdelávanie SK'!H13/30.126*1000</f>
        <v>23169.355374095463</v>
      </c>
      <c r="I13" s="37"/>
      <c r="J13" s="37">
        <f>'8 Vzdelávanie SK'!J13/30.126*1000</f>
        <v>23169.355374095463</v>
      </c>
      <c r="K13" s="112"/>
      <c r="L13" s="36"/>
      <c r="M13" s="37"/>
      <c r="N13" s="37"/>
      <c r="O13" s="37"/>
      <c r="P13" s="37"/>
      <c r="Q13" s="24"/>
      <c r="R13" s="28"/>
      <c r="S13" s="37">
        <f>'8 Vzdelávanie SK'!S13/30.126*1000</f>
        <v>23169.355374095463</v>
      </c>
      <c r="T13" s="7" t="s">
        <v>128</v>
      </c>
    </row>
    <row r="14" spans="1:20" ht="12.75">
      <c r="A14" s="14">
        <v>7</v>
      </c>
      <c r="B14" s="58"/>
      <c r="C14" s="53"/>
      <c r="D14" s="20"/>
      <c r="E14" s="129" t="s">
        <v>128</v>
      </c>
      <c r="F14" s="37"/>
      <c r="G14" s="37"/>
      <c r="H14" s="38"/>
      <c r="I14" s="37"/>
      <c r="J14" s="37" t="s">
        <v>128</v>
      </c>
      <c r="K14" s="112"/>
      <c r="L14" s="36"/>
      <c r="M14" s="37"/>
      <c r="N14" s="37"/>
      <c r="O14" s="37"/>
      <c r="P14" s="37"/>
      <c r="Q14" s="24"/>
      <c r="R14" s="28"/>
      <c r="S14" s="372" t="s">
        <v>128</v>
      </c>
      <c r="T14" s="7" t="s">
        <v>128</v>
      </c>
    </row>
    <row r="15" spans="1:19" ht="12.75" hidden="1">
      <c r="A15" s="14">
        <f t="shared" si="0"/>
        <v>8</v>
      </c>
      <c r="B15" s="58"/>
      <c r="C15" s="53"/>
      <c r="D15" s="20" t="s">
        <v>17</v>
      </c>
      <c r="E15" s="127" t="s">
        <v>18</v>
      </c>
      <c r="F15" s="22">
        <v>1660</v>
      </c>
      <c r="G15" s="22">
        <v>580</v>
      </c>
      <c r="H15" s="23">
        <f>SUM(H16:H18)</f>
        <v>637</v>
      </c>
      <c r="I15" s="22"/>
      <c r="J15" s="22">
        <f aca="true" t="shared" si="1" ref="J15:J42">SUM(F15:I15)</f>
        <v>2877</v>
      </c>
      <c r="K15" s="128"/>
      <c r="L15" s="21"/>
      <c r="M15" s="22"/>
      <c r="N15" s="22"/>
      <c r="O15" s="22"/>
      <c r="P15" s="22">
        <f>SUM(P17:P19)</f>
        <v>85</v>
      </c>
      <c r="Q15" s="24">
        <f aca="true" t="shared" si="2" ref="Q15:Q42">SUM(L15:P15)</f>
        <v>85</v>
      </c>
      <c r="R15" s="25"/>
      <c r="S15" s="372"/>
    </row>
    <row r="16" spans="1:19" ht="12.75" hidden="1">
      <c r="A16" s="14">
        <f t="shared" si="0"/>
        <v>9</v>
      </c>
      <c r="B16" s="58"/>
      <c r="C16" s="53"/>
      <c r="D16" s="20"/>
      <c r="E16" s="129" t="s">
        <v>13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>
        <f t="shared" si="2"/>
        <v>0</v>
      </c>
      <c r="R16" s="25"/>
      <c r="S16" s="372"/>
    </row>
    <row r="17" spans="1:19" ht="12.75" hidden="1">
      <c r="A17" s="14">
        <f t="shared" si="0"/>
        <v>10</v>
      </c>
      <c r="B17" s="58"/>
      <c r="C17" s="53"/>
      <c r="D17" s="20"/>
      <c r="E17" s="129" t="s">
        <v>14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372"/>
    </row>
    <row r="18" spans="1:19" ht="12.75" hidden="1">
      <c r="A18" s="14">
        <f t="shared" si="0"/>
        <v>11</v>
      </c>
      <c r="B18" s="58"/>
      <c r="C18" s="53"/>
      <c r="D18" s="20"/>
      <c r="E18" s="129" t="s">
        <v>15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>
        <f t="shared" si="2"/>
        <v>0</v>
      </c>
      <c r="R18" s="28"/>
      <c r="S18" s="372"/>
    </row>
    <row r="19" spans="1:19" ht="12.75" hidden="1">
      <c r="A19" s="14">
        <f t="shared" si="0"/>
        <v>12</v>
      </c>
      <c r="B19" s="58"/>
      <c r="C19" s="53"/>
      <c r="D19" s="20"/>
      <c r="E19" s="129" t="s">
        <v>16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>
        <v>85</v>
      </c>
      <c r="Q19" s="24">
        <f t="shared" si="2"/>
        <v>85</v>
      </c>
      <c r="R19" s="28"/>
      <c r="S19" s="372"/>
    </row>
    <row r="20" spans="1:19" ht="12.75" hidden="1">
      <c r="A20" s="14">
        <f t="shared" si="0"/>
        <v>13</v>
      </c>
      <c r="B20" s="58"/>
      <c r="C20" s="53"/>
      <c r="D20" s="20" t="s">
        <v>19</v>
      </c>
      <c r="E20" s="127" t="s">
        <v>20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>
        <f>SUM(M21:M25)</f>
        <v>30</v>
      </c>
      <c r="N20" s="22"/>
      <c r="O20" s="22"/>
      <c r="P20" s="22">
        <f>SUM(P22:P25)</f>
        <v>200</v>
      </c>
      <c r="Q20" s="24">
        <f t="shared" si="2"/>
        <v>230</v>
      </c>
      <c r="R20" s="25"/>
      <c r="S20" s="372"/>
    </row>
    <row r="21" spans="1:19" ht="12.75" hidden="1">
      <c r="A21" s="14">
        <f t="shared" si="0"/>
        <v>14</v>
      </c>
      <c r="B21" s="58"/>
      <c r="C21" s="53"/>
      <c r="D21" s="20"/>
      <c r="E21" s="129" t="s">
        <v>13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>
        <f t="shared" si="2"/>
        <v>0</v>
      </c>
      <c r="R21" s="25"/>
      <c r="S21" s="372"/>
    </row>
    <row r="22" spans="1:19" ht="12.75" hidden="1">
      <c r="A22" s="14">
        <f t="shared" si="0"/>
        <v>15</v>
      </c>
      <c r="B22" s="58"/>
      <c r="C22" s="53"/>
      <c r="D22" s="20"/>
      <c r="E22" s="129" t="s">
        <v>14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>
        <f t="shared" si="2"/>
        <v>0</v>
      </c>
      <c r="R22" s="28"/>
      <c r="S22" s="372"/>
    </row>
    <row r="23" spans="1:19" ht="12.75" hidden="1">
      <c r="A23" s="14">
        <f t="shared" si="0"/>
        <v>16</v>
      </c>
      <c r="B23" s="58"/>
      <c r="C23" s="53"/>
      <c r="D23" s="20"/>
      <c r="E23" s="129" t="s">
        <v>21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140</v>
      </c>
      <c r="Q23" s="24">
        <f t="shared" si="2"/>
        <v>140</v>
      </c>
      <c r="R23" s="28"/>
      <c r="S23" s="372"/>
    </row>
    <row r="24" spans="1:19" ht="12.75" hidden="1">
      <c r="A24" s="14">
        <f t="shared" si="0"/>
        <v>17</v>
      </c>
      <c r="B24" s="58"/>
      <c r="C24" s="53"/>
      <c r="D24" s="20"/>
      <c r="E24" s="129" t="s">
        <v>16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>
        <v>60</v>
      </c>
      <c r="Q24" s="24">
        <f t="shared" si="2"/>
        <v>60</v>
      </c>
      <c r="R24" s="28"/>
      <c r="S24" s="372"/>
    </row>
    <row r="25" spans="1:19" ht="12.75" hidden="1">
      <c r="A25" s="14">
        <f t="shared" si="0"/>
        <v>18</v>
      </c>
      <c r="B25" s="58"/>
      <c r="C25" s="53"/>
      <c r="D25" s="20"/>
      <c r="E25" s="129" t="s">
        <v>22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>
        <v>30</v>
      </c>
      <c r="N25" s="37"/>
      <c r="O25" s="37"/>
      <c r="P25" s="40"/>
      <c r="Q25" s="24">
        <f t="shared" si="2"/>
        <v>30</v>
      </c>
      <c r="R25" s="28"/>
      <c r="S25" s="372"/>
    </row>
    <row r="26" spans="1:19" ht="12.75" hidden="1">
      <c r="A26" s="14">
        <f t="shared" si="0"/>
        <v>19</v>
      </c>
      <c r="B26" s="58"/>
      <c r="C26" s="53"/>
      <c r="D26" s="20" t="s">
        <v>23</v>
      </c>
      <c r="E26" s="127" t="s">
        <v>24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>
        <f>SUM(P28:P29)</f>
        <v>85</v>
      </c>
      <c r="Q26" s="24">
        <f t="shared" si="2"/>
        <v>85</v>
      </c>
      <c r="R26" s="25"/>
      <c r="S26" s="372"/>
    </row>
    <row r="27" spans="1:19" ht="12.75" hidden="1">
      <c r="A27" s="14">
        <f t="shared" si="0"/>
        <v>20</v>
      </c>
      <c r="B27" s="58"/>
      <c r="C27" s="53"/>
      <c r="D27" s="20"/>
      <c r="E27" s="129" t="s">
        <v>13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>
        <f t="shared" si="2"/>
        <v>0</v>
      </c>
      <c r="R27" s="25"/>
      <c r="S27" s="372"/>
    </row>
    <row r="28" spans="1:19" ht="12.75" hidden="1">
      <c r="A28" s="14">
        <f t="shared" si="0"/>
        <v>21</v>
      </c>
      <c r="B28" s="58"/>
      <c r="C28" s="53"/>
      <c r="D28" s="20"/>
      <c r="E28" s="129" t="s">
        <v>14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>
        <f t="shared" si="2"/>
        <v>0</v>
      </c>
      <c r="R28" s="28"/>
      <c r="S28" s="372"/>
    </row>
    <row r="29" spans="1:19" ht="12.75" hidden="1">
      <c r="A29" s="14">
        <f t="shared" si="0"/>
        <v>22</v>
      </c>
      <c r="B29" s="58"/>
      <c r="C29" s="53"/>
      <c r="D29" s="20"/>
      <c r="E29" s="129" t="s">
        <v>16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>
        <v>85</v>
      </c>
      <c r="Q29" s="27">
        <f t="shared" si="2"/>
        <v>85</v>
      </c>
      <c r="R29" s="28"/>
      <c r="S29" s="372"/>
    </row>
    <row r="30" spans="1:19" ht="12.75" hidden="1">
      <c r="A30" s="14">
        <f t="shared" si="0"/>
        <v>23</v>
      </c>
      <c r="B30" s="58"/>
      <c r="C30" s="53"/>
      <c r="D30" s="20" t="s">
        <v>25</v>
      </c>
      <c r="E30" s="127" t="s">
        <v>26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>
        <f>SUM(P32:P33)</f>
        <v>60</v>
      </c>
      <c r="Q30" s="27">
        <f t="shared" si="2"/>
        <v>60</v>
      </c>
      <c r="R30" s="25"/>
      <c r="S30" s="372"/>
    </row>
    <row r="31" spans="1:19" ht="12.75" hidden="1">
      <c r="A31" s="14">
        <f t="shared" si="0"/>
        <v>24</v>
      </c>
      <c r="B31" s="58"/>
      <c r="C31" s="53"/>
      <c r="D31" s="20"/>
      <c r="E31" s="129" t="s">
        <v>13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>
        <f t="shared" si="2"/>
        <v>0</v>
      </c>
      <c r="R31" s="25"/>
      <c r="S31" s="372"/>
    </row>
    <row r="32" spans="1:19" ht="12.75" hidden="1">
      <c r="A32" s="14">
        <f t="shared" si="0"/>
        <v>25</v>
      </c>
      <c r="B32" s="58"/>
      <c r="C32" s="53"/>
      <c r="D32" s="20"/>
      <c r="E32" s="129" t="s">
        <v>14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372"/>
    </row>
    <row r="33" spans="1:19" ht="12.75" hidden="1">
      <c r="A33" s="14">
        <f t="shared" si="0"/>
        <v>26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60</v>
      </c>
      <c r="Q33" s="27">
        <f t="shared" si="2"/>
        <v>60</v>
      </c>
      <c r="R33" s="28"/>
      <c r="S33" s="372"/>
    </row>
    <row r="34" spans="1:19" ht="12.75" hidden="1">
      <c r="A34" s="14">
        <f t="shared" si="0"/>
        <v>27</v>
      </c>
      <c r="B34" s="58"/>
      <c r="C34" s="53"/>
      <c r="D34" s="20" t="s">
        <v>27</v>
      </c>
      <c r="E34" s="127" t="s">
        <v>28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>
        <f>SUM(M35:M38)</f>
        <v>30</v>
      </c>
      <c r="N34" s="22"/>
      <c r="O34" s="22"/>
      <c r="P34" s="111">
        <f>SUM(P36:P38)</f>
        <v>100</v>
      </c>
      <c r="Q34" s="27">
        <f t="shared" si="2"/>
        <v>130</v>
      </c>
      <c r="R34" s="25"/>
      <c r="S34" s="372"/>
    </row>
    <row r="35" spans="1:19" ht="12.75" hidden="1">
      <c r="A35" s="14">
        <f t="shared" si="0"/>
        <v>28</v>
      </c>
      <c r="B35" s="58"/>
      <c r="C35" s="53"/>
      <c r="D35" s="20"/>
      <c r="E35" s="129" t="s">
        <v>13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372"/>
    </row>
    <row r="36" spans="1:19" ht="12.75" hidden="1">
      <c r="A36" s="14">
        <f t="shared" si="0"/>
        <v>29</v>
      </c>
      <c r="B36" s="58"/>
      <c r="C36" s="53"/>
      <c r="D36" s="20"/>
      <c r="E36" s="129" t="s">
        <v>14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372"/>
    </row>
    <row r="37" spans="1:19" ht="12.75" hidden="1">
      <c r="A37" s="14">
        <f t="shared" si="0"/>
        <v>30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100</v>
      </c>
      <c r="Q37" s="27">
        <f t="shared" si="2"/>
        <v>100</v>
      </c>
      <c r="R37" s="28"/>
      <c r="S37" s="372"/>
    </row>
    <row r="38" spans="1:19" ht="12.75" hidden="1">
      <c r="A38" s="14">
        <f t="shared" si="0"/>
        <v>31</v>
      </c>
      <c r="B38" s="58"/>
      <c r="C38" s="53"/>
      <c r="D38" s="20"/>
      <c r="E38" s="129" t="s">
        <v>22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>
        <v>30</v>
      </c>
      <c r="N38" s="37"/>
      <c r="O38" s="37"/>
      <c r="P38" s="40"/>
      <c r="Q38" s="27">
        <f t="shared" si="2"/>
        <v>30</v>
      </c>
      <c r="R38" s="28"/>
      <c r="S38" s="372"/>
    </row>
    <row r="39" spans="1:19" ht="12.75" hidden="1">
      <c r="A39" s="14">
        <f t="shared" si="0"/>
        <v>32</v>
      </c>
      <c r="B39" s="58"/>
      <c r="C39" s="53"/>
      <c r="D39" s="20" t="s">
        <v>29</v>
      </c>
      <c r="E39" s="127" t="s">
        <v>30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>
        <f>SUM(P41:P42)</f>
        <v>115</v>
      </c>
      <c r="Q39" s="27">
        <f t="shared" si="2"/>
        <v>115</v>
      </c>
      <c r="R39" s="25"/>
      <c r="S39" s="372"/>
    </row>
    <row r="40" spans="1:19" ht="12.75" hidden="1">
      <c r="A40" s="14">
        <f t="shared" si="0"/>
        <v>33</v>
      </c>
      <c r="B40" s="58"/>
      <c r="C40" s="53"/>
      <c r="D40" s="20"/>
      <c r="E40" s="129" t="s">
        <v>13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>
        <f t="shared" si="2"/>
        <v>0</v>
      </c>
      <c r="R40" s="25"/>
      <c r="S40" s="372"/>
    </row>
    <row r="41" spans="1:19" ht="12.75" hidden="1">
      <c r="A41" s="14">
        <f t="shared" si="0"/>
        <v>34</v>
      </c>
      <c r="B41" s="58"/>
      <c r="C41" s="53"/>
      <c r="D41" s="20"/>
      <c r="E41" s="129" t="s">
        <v>14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>
        <f t="shared" si="2"/>
        <v>0</v>
      </c>
      <c r="R41" s="28"/>
      <c r="S41" s="372"/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16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>
        <v>115</v>
      </c>
      <c r="Q42" s="27">
        <f t="shared" si="2"/>
        <v>115</v>
      </c>
      <c r="R42" s="28"/>
      <c r="S42" s="373"/>
    </row>
    <row r="43" spans="1:20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74"/>
      <c r="T43" s="5"/>
    </row>
    <row r="44" spans="1:20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74"/>
      <c r="T44" s="5"/>
    </row>
    <row r="45" spans="1:20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74"/>
      <c r="T45" s="5"/>
    </row>
    <row r="46" spans="1:20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74"/>
      <c r="T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375"/>
    </row>
    <row r="48" spans="1:19" ht="6" customHeight="1" hidden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375"/>
    </row>
    <row r="49" spans="1:19" ht="13.5" customHeight="1" hidden="1">
      <c r="A49" s="464" t="s">
        <v>1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6"/>
      <c r="L49" s="114"/>
      <c r="M49" s="115"/>
      <c r="N49" s="115"/>
      <c r="O49" s="115"/>
      <c r="P49" s="115"/>
      <c r="Q49" s="116"/>
      <c r="R49" s="9"/>
      <c r="S49" s="483"/>
    </row>
    <row r="50" spans="1:19" ht="18.75" customHeight="1" hidden="1">
      <c r="A50" s="132"/>
      <c r="B50" s="133"/>
      <c r="C50" s="134"/>
      <c r="D50" s="135"/>
      <c r="E50" s="136"/>
      <c r="F50" s="470" t="s">
        <v>2</v>
      </c>
      <c r="G50" s="470"/>
      <c r="H50" s="470"/>
      <c r="I50" s="470"/>
      <c r="J50" s="470"/>
      <c r="K50" s="137"/>
      <c r="L50" s="471" t="s">
        <v>3</v>
      </c>
      <c r="M50" s="470"/>
      <c r="N50" s="470"/>
      <c r="O50" s="470"/>
      <c r="P50" s="470"/>
      <c r="Q50" s="472"/>
      <c r="R50" s="10"/>
      <c r="S50" s="484"/>
    </row>
    <row r="51" spans="1:19" ht="12.75" hidden="1">
      <c r="A51" s="132"/>
      <c r="B51" s="138" t="s">
        <v>4</v>
      </c>
      <c r="C51" s="135" t="s">
        <v>5</v>
      </c>
      <c r="D51" s="473" t="s">
        <v>6</v>
      </c>
      <c r="E51" s="474"/>
      <c r="F51" s="474"/>
      <c r="G51" s="474"/>
      <c r="H51" s="474"/>
      <c r="I51" s="474"/>
      <c r="J51" s="474"/>
      <c r="K51" s="139"/>
      <c r="L51" s="475"/>
      <c r="M51" s="476"/>
      <c r="N51" s="476"/>
      <c r="O51" s="476"/>
      <c r="P51" s="476"/>
      <c r="Q51" s="477"/>
      <c r="R51" s="11"/>
      <c r="S51" s="484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28">
        <v>610</v>
      </c>
      <c r="G52" s="428">
        <v>620</v>
      </c>
      <c r="H52" s="428">
        <v>630</v>
      </c>
      <c r="I52" s="428">
        <v>640</v>
      </c>
      <c r="J52" s="428" t="s">
        <v>10</v>
      </c>
      <c r="K52" s="140"/>
      <c r="L52" s="478">
        <v>711</v>
      </c>
      <c r="M52" s="428">
        <v>713</v>
      </c>
      <c r="N52" s="428">
        <v>714</v>
      </c>
      <c r="O52" s="428">
        <v>716</v>
      </c>
      <c r="P52" s="428">
        <v>717</v>
      </c>
      <c r="Q52" s="479" t="s">
        <v>10</v>
      </c>
      <c r="R52" s="12"/>
      <c r="S52" s="484"/>
    </row>
    <row r="53" spans="1:19" ht="13.5" hidden="1" thickBot="1">
      <c r="A53" s="132"/>
      <c r="B53" s="138"/>
      <c r="C53" s="135"/>
      <c r="D53" s="135"/>
      <c r="E53" s="136"/>
      <c r="F53" s="428"/>
      <c r="G53" s="428"/>
      <c r="H53" s="428"/>
      <c r="I53" s="428"/>
      <c r="J53" s="428"/>
      <c r="K53" s="140"/>
      <c r="L53" s="478"/>
      <c r="M53" s="428"/>
      <c r="N53" s="428"/>
      <c r="O53" s="428"/>
      <c r="P53" s="428"/>
      <c r="Q53" s="479"/>
      <c r="R53" s="12"/>
      <c r="S53" s="485"/>
    </row>
    <row r="54" spans="1:19" ht="12.75" hidden="1">
      <c r="A54" s="14">
        <f>A42+1</f>
        <v>36</v>
      </c>
      <c r="B54" s="58"/>
      <c r="C54" s="53"/>
      <c r="D54" s="20" t="s">
        <v>31</v>
      </c>
      <c r="E54" s="127" t="s">
        <v>32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3" ref="J54:J87">SUM(F54:I54)</f>
        <v>5704</v>
      </c>
      <c r="K54" s="128"/>
      <c r="L54" s="21"/>
      <c r="M54" s="22">
        <f>SUM(M55:M59)</f>
        <v>30</v>
      </c>
      <c r="N54" s="22"/>
      <c r="O54" s="22"/>
      <c r="P54" s="22">
        <f>SUM(P56:P59)</f>
        <v>600</v>
      </c>
      <c r="Q54" s="24">
        <f aca="true" t="shared" si="4" ref="Q54:Q60">SUM(L54:P54)</f>
        <v>630</v>
      </c>
      <c r="R54" s="25"/>
      <c r="S54" s="374"/>
    </row>
    <row r="55" spans="1:19" ht="12.75" hidden="1">
      <c r="A55" s="14">
        <f aca="true" t="shared" si="5" ref="A55:A87">A54+1</f>
        <v>37</v>
      </c>
      <c r="B55" s="58"/>
      <c r="C55" s="53"/>
      <c r="D55" s="20"/>
      <c r="E55" s="129" t="s">
        <v>13</v>
      </c>
      <c r="F55" s="22"/>
      <c r="G55" s="22"/>
      <c r="H55" s="38">
        <f>1554-68</f>
        <v>1486</v>
      </c>
      <c r="I55" s="22"/>
      <c r="J55" s="37">
        <f t="shared" si="3"/>
        <v>1486</v>
      </c>
      <c r="K55" s="128"/>
      <c r="L55" s="21"/>
      <c r="M55" s="22"/>
      <c r="N55" s="22"/>
      <c r="O55" s="22"/>
      <c r="P55" s="22"/>
      <c r="Q55" s="27">
        <f t="shared" si="4"/>
        <v>0</v>
      </c>
      <c r="R55" s="25"/>
      <c r="S55" s="372"/>
    </row>
    <row r="56" spans="1:19" ht="12.75" hidden="1">
      <c r="A56" s="14">
        <f t="shared" si="5"/>
        <v>38</v>
      </c>
      <c r="B56" s="58"/>
      <c r="C56" s="53"/>
      <c r="D56" s="20"/>
      <c r="E56" s="129" t="s">
        <v>14</v>
      </c>
      <c r="F56" s="37"/>
      <c r="G56" s="37"/>
      <c r="H56" s="38">
        <v>68</v>
      </c>
      <c r="I56" s="37"/>
      <c r="J56" s="37">
        <f t="shared" si="3"/>
        <v>68</v>
      </c>
      <c r="K56" s="112"/>
      <c r="L56" s="36"/>
      <c r="M56" s="37"/>
      <c r="N56" s="37"/>
      <c r="O56" s="37"/>
      <c r="P56" s="37"/>
      <c r="Q56" s="27">
        <f t="shared" si="4"/>
        <v>0</v>
      </c>
      <c r="R56" s="28"/>
      <c r="S56" s="372"/>
    </row>
    <row r="57" spans="1:19" ht="12.75" hidden="1">
      <c r="A57" s="14">
        <f t="shared" si="5"/>
        <v>39</v>
      </c>
      <c r="B57" s="58"/>
      <c r="C57" s="53"/>
      <c r="D57" s="20"/>
      <c r="E57" s="129" t="s">
        <v>21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500</v>
      </c>
      <c r="Q57" s="27">
        <f t="shared" si="4"/>
        <v>500</v>
      </c>
      <c r="R57" s="28"/>
      <c r="S57" s="372"/>
    </row>
    <row r="58" spans="1:19" ht="12.75" hidden="1">
      <c r="A58" s="14">
        <f t="shared" si="5"/>
        <v>40</v>
      </c>
      <c r="B58" s="58"/>
      <c r="C58" s="53"/>
      <c r="D58" s="20"/>
      <c r="E58" s="129" t="s">
        <v>16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/>
      <c r="N58" s="37"/>
      <c r="O58" s="37"/>
      <c r="P58" s="37">
        <v>100</v>
      </c>
      <c r="Q58" s="27">
        <f t="shared" si="4"/>
        <v>100</v>
      </c>
      <c r="R58" s="28"/>
      <c r="S58" s="372"/>
    </row>
    <row r="59" spans="1:19" ht="12.75" hidden="1">
      <c r="A59" s="14">
        <f t="shared" si="5"/>
        <v>41</v>
      </c>
      <c r="B59" s="58"/>
      <c r="C59" s="53"/>
      <c r="D59" s="20"/>
      <c r="E59" s="129" t="s">
        <v>22</v>
      </c>
      <c r="F59" s="37"/>
      <c r="G59" s="37"/>
      <c r="H59" s="38"/>
      <c r="I59" s="37"/>
      <c r="J59" s="37">
        <f t="shared" si="3"/>
        <v>0</v>
      </c>
      <c r="K59" s="112"/>
      <c r="L59" s="36"/>
      <c r="M59" s="37">
        <v>30</v>
      </c>
      <c r="N59" s="37"/>
      <c r="O59" s="37"/>
      <c r="P59" s="40"/>
      <c r="Q59" s="27">
        <f t="shared" si="4"/>
        <v>30</v>
      </c>
      <c r="R59" s="28"/>
      <c r="S59" s="376"/>
    </row>
    <row r="60" spans="1:19" ht="12.75" hidden="1">
      <c r="A60" s="14">
        <f t="shared" si="5"/>
        <v>42</v>
      </c>
      <c r="B60" s="58"/>
      <c r="C60" s="53"/>
      <c r="D60" s="20" t="s">
        <v>33</v>
      </c>
      <c r="E60" s="127" t="s">
        <v>34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3"/>
        <v>5355</v>
      </c>
      <c r="K60" s="128"/>
      <c r="L60" s="21"/>
      <c r="M60" s="22"/>
      <c r="N60" s="22"/>
      <c r="O60" s="22"/>
      <c r="P60" s="22">
        <f>SUM(P62:P64)</f>
        <v>870</v>
      </c>
      <c r="Q60" s="24">
        <f t="shared" si="4"/>
        <v>870</v>
      </c>
      <c r="R60" s="25"/>
      <c r="S60" s="377"/>
    </row>
    <row r="61" spans="1:19" ht="12.75" hidden="1">
      <c r="A61" s="14">
        <f t="shared" si="5"/>
        <v>43</v>
      </c>
      <c r="B61" s="58"/>
      <c r="C61" s="53"/>
      <c r="D61" s="20"/>
      <c r="E61" s="129" t="s">
        <v>13</v>
      </c>
      <c r="F61" s="22"/>
      <c r="G61" s="22"/>
      <c r="H61" s="38">
        <f>1765-60</f>
        <v>1705</v>
      </c>
      <c r="I61" s="22"/>
      <c r="J61" s="37">
        <f t="shared" si="3"/>
        <v>1705</v>
      </c>
      <c r="K61" s="128"/>
      <c r="L61" s="21"/>
      <c r="M61" s="22"/>
      <c r="N61" s="22"/>
      <c r="O61" s="22"/>
      <c r="P61" s="22"/>
      <c r="Q61" s="24"/>
      <c r="R61" s="25"/>
      <c r="S61" s="377"/>
    </row>
    <row r="62" spans="1:19" ht="12.75" hidden="1">
      <c r="A62" s="14">
        <f t="shared" si="5"/>
        <v>44</v>
      </c>
      <c r="B62" s="58"/>
      <c r="C62" s="53"/>
      <c r="D62" s="20"/>
      <c r="E62" s="129" t="s">
        <v>14</v>
      </c>
      <c r="F62" s="37"/>
      <c r="G62" s="37"/>
      <c r="H62" s="38">
        <v>60</v>
      </c>
      <c r="I62" s="37"/>
      <c r="J62" s="37">
        <f t="shared" si="3"/>
        <v>60</v>
      </c>
      <c r="K62" s="112"/>
      <c r="L62" s="36"/>
      <c r="M62" s="37"/>
      <c r="N62" s="37"/>
      <c r="O62" s="37"/>
      <c r="P62" s="37"/>
      <c r="Q62" s="27">
        <f aca="true" t="shared" si="6" ref="Q62:Q87">SUM(L62:P62)</f>
        <v>0</v>
      </c>
      <c r="R62" s="28"/>
      <c r="S62" s="377"/>
    </row>
    <row r="63" spans="1:19" ht="12.75" hidden="1">
      <c r="A63" s="14">
        <f t="shared" si="5"/>
        <v>45</v>
      </c>
      <c r="B63" s="58"/>
      <c r="C63" s="53"/>
      <c r="D63" s="20"/>
      <c r="E63" s="129" t="s">
        <v>35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750</v>
      </c>
      <c r="Q63" s="27">
        <f t="shared" si="6"/>
        <v>750</v>
      </c>
      <c r="R63" s="28"/>
      <c r="S63" s="377"/>
    </row>
    <row r="64" spans="1:19" ht="12.75" hidden="1">
      <c r="A64" s="14">
        <f t="shared" si="5"/>
        <v>46</v>
      </c>
      <c r="B64" s="58"/>
      <c r="C64" s="53"/>
      <c r="D64" s="20"/>
      <c r="E64" s="129" t="s">
        <v>16</v>
      </c>
      <c r="F64" s="37"/>
      <c r="G64" s="37"/>
      <c r="H64" s="38"/>
      <c r="I64" s="37"/>
      <c r="J64" s="37">
        <f t="shared" si="3"/>
        <v>0</v>
      </c>
      <c r="K64" s="112"/>
      <c r="L64" s="36"/>
      <c r="M64" s="37"/>
      <c r="N64" s="37"/>
      <c r="O64" s="37"/>
      <c r="P64" s="37">
        <v>120</v>
      </c>
      <c r="Q64" s="27">
        <f t="shared" si="6"/>
        <v>120</v>
      </c>
      <c r="R64" s="28"/>
      <c r="S64" s="377"/>
    </row>
    <row r="65" spans="1:19" ht="12.75" hidden="1">
      <c r="A65" s="14">
        <f t="shared" si="5"/>
        <v>47</v>
      </c>
      <c r="B65" s="58"/>
      <c r="C65" s="53"/>
      <c r="D65" s="20" t="s">
        <v>36</v>
      </c>
      <c r="E65" s="127" t="s">
        <v>37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3"/>
        <v>2820</v>
      </c>
      <c r="K65" s="128"/>
      <c r="L65" s="21"/>
      <c r="M65" s="22"/>
      <c r="N65" s="22"/>
      <c r="O65" s="22"/>
      <c r="P65" s="22">
        <f>SUM(P67:P70)</f>
        <v>140</v>
      </c>
      <c r="Q65" s="24">
        <f t="shared" si="6"/>
        <v>140</v>
      </c>
      <c r="R65" s="25"/>
      <c r="S65" s="377"/>
    </row>
    <row r="66" spans="1:19" ht="12.75" hidden="1">
      <c r="A66" s="14">
        <f t="shared" si="5"/>
        <v>48</v>
      </c>
      <c r="B66" s="58"/>
      <c r="C66" s="53"/>
      <c r="D66" s="20"/>
      <c r="E66" s="129" t="s">
        <v>13</v>
      </c>
      <c r="F66" s="22"/>
      <c r="G66" s="22"/>
      <c r="H66" s="38">
        <f>950-30-128</f>
        <v>792</v>
      </c>
      <c r="I66" s="22"/>
      <c r="J66" s="37">
        <f t="shared" si="3"/>
        <v>792</v>
      </c>
      <c r="K66" s="128"/>
      <c r="L66" s="21"/>
      <c r="M66" s="22"/>
      <c r="N66" s="22"/>
      <c r="O66" s="22"/>
      <c r="P66" s="22"/>
      <c r="Q66" s="24">
        <f t="shared" si="6"/>
        <v>0</v>
      </c>
      <c r="R66" s="25"/>
      <c r="S66" s="377"/>
    </row>
    <row r="67" spans="1:19" ht="12.75" hidden="1">
      <c r="A67" s="14">
        <f t="shared" si="5"/>
        <v>49</v>
      </c>
      <c r="B67" s="58"/>
      <c r="C67" s="53"/>
      <c r="D67" s="20"/>
      <c r="E67" s="129" t="s">
        <v>14</v>
      </c>
      <c r="F67" s="37"/>
      <c r="G67" s="37"/>
      <c r="H67" s="38">
        <v>30</v>
      </c>
      <c r="I67" s="37"/>
      <c r="J67" s="37">
        <f t="shared" si="3"/>
        <v>30</v>
      </c>
      <c r="K67" s="112"/>
      <c r="L67" s="36"/>
      <c r="M67" s="37"/>
      <c r="N67" s="37"/>
      <c r="O67" s="37"/>
      <c r="P67" s="37"/>
      <c r="Q67" s="24">
        <f t="shared" si="6"/>
        <v>0</v>
      </c>
      <c r="R67" s="28"/>
      <c r="S67" s="372"/>
    </row>
    <row r="68" spans="1:19" ht="12.75" hidden="1">
      <c r="A68" s="14">
        <f t="shared" si="5"/>
        <v>50</v>
      </c>
      <c r="B68" s="58"/>
      <c r="C68" s="53"/>
      <c r="D68" s="20"/>
      <c r="E68" s="129" t="s">
        <v>15</v>
      </c>
      <c r="F68" s="37"/>
      <c r="G68" s="37"/>
      <c r="H68" s="38">
        <v>128</v>
      </c>
      <c r="I68" s="37"/>
      <c r="J68" s="37">
        <f t="shared" si="3"/>
        <v>128</v>
      </c>
      <c r="K68" s="112"/>
      <c r="L68" s="36"/>
      <c r="M68" s="37"/>
      <c r="N68" s="37"/>
      <c r="O68" s="37"/>
      <c r="P68" s="37"/>
      <c r="Q68" s="27">
        <f t="shared" si="6"/>
        <v>0</v>
      </c>
      <c r="R68" s="28"/>
      <c r="S68" s="372"/>
    </row>
    <row r="69" spans="1:19" ht="12.75" hidden="1">
      <c r="A69" s="14">
        <f t="shared" si="5"/>
        <v>51</v>
      </c>
      <c r="B69" s="58"/>
      <c r="C69" s="53"/>
      <c r="D69" s="20"/>
      <c r="E69" s="129" t="s">
        <v>21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37"/>
      <c r="P69" s="37">
        <v>100</v>
      </c>
      <c r="Q69" s="27">
        <f t="shared" si="6"/>
        <v>100</v>
      </c>
      <c r="R69" s="28"/>
      <c r="S69" s="372"/>
    </row>
    <row r="70" spans="1:19" ht="12.75" hidden="1">
      <c r="A70" s="14">
        <f t="shared" si="5"/>
        <v>52</v>
      </c>
      <c r="B70" s="58"/>
      <c r="C70" s="53"/>
      <c r="D70" s="20"/>
      <c r="E70" s="129" t="s">
        <v>16</v>
      </c>
      <c r="F70" s="37"/>
      <c r="G70" s="37"/>
      <c r="H70" s="38"/>
      <c r="I70" s="37"/>
      <c r="J70" s="37">
        <f t="shared" si="3"/>
        <v>0</v>
      </c>
      <c r="K70" s="112"/>
      <c r="L70" s="36"/>
      <c r="M70" s="37"/>
      <c r="N70" s="37"/>
      <c r="O70" s="44"/>
      <c r="P70" s="44">
        <v>40</v>
      </c>
      <c r="Q70" s="45">
        <f t="shared" si="6"/>
        <v>40</v>
      </c>
      <c r="R70" s="33"/>
      <c r="S70" s="372"/>
    </row>
    <row r="71" spans="1:19" ht="12.75" hidden="1">
      <c r="A71" s="14">
        <f t="shared" si="5"/>
        <v>53</v>
      </c>
      <c r="B71" s="58"/>
      <c r="C71" s="53"/>
      <c r="D71" s="20" t="s">
        <v>38</v>
      </c>
      <c r="E71" s="127" t="s">
        <v>39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3"/>
        <v>3754</v>
      </c>
      <c r="K71" s="128"/>
      <c r="L71" s="21"/>
      <c r="M71" s="22"/>
      <c r="N71" s="22"/>
      <c r="O71" s="46"/>
      <c r="P71" s="46">
        <f>SUM(P73:P76)</f>
        <v>390</v>
      </c>
      <c r="Q71" s="47">
        <f t="shared" si="6"/>
        <v>390</v>
      </c>
      <c r="R71" s="43"/>
      <c r="S71" s="372"/>
    </row>
    <row r="72" spans="1:19" ht="12.75" hidden="1">
      <c r="A72" s="14">
        <f t="shared" si="5"/>
        <v>54</v>
      </c>
      <c r="B72" s="58"/>
      <c r="C72" s="53"/>
      <c r="D72" s="20"/>
      <c r="E72" s="129" t="s">
        <v>13</v>
      </c>
      <c r="F72" s="22"/>
      <c r="G72" s="22"/>
      <c r="H72" s="38">
        <f>1288-28-130</f>
        <v>1130</v>
      </c>
      <c r="I72" s="22"/>
      <c r="J72" s="37">
        <f t="shared" si="3"/>
        <v>1130</v>
      </c>
      <c r="K72" s="128"/>
      <c r="L72" s="21"/>
      <c r="M72" s="22"/>
      <c r="N72" s="22"/>
      <c r="O72" s="46"/>
      <c r="P72" s="46"/>
      <c r="Q72" s="47">
        <f t="shared" si="6"/>
        <v>0</v>
      </c>
      <c r="R72" s="43"/>
      <c r="S72" s="372"/>
    </row>
    <row r="73" spans="1:19" ht="12.75" hidden="1">
      <c r="A73" s="14">
        <f t="shared" si="5"/>
        <v>55</v>
      </c>
      <c r="B73" s="58"/>
      <c r="C73" s="53"/>
      <c r="D73" s="20"/>
      <c r="E73" s="129" t="s">
        <v>14</v>
      </c>
      <c r="F73" s="37"/>
      <c r="G73" s="37"/>
      <c r="H73" s="38">
        <v>28</v>
      </c>
      <c r="I73" s="37"/>
      <c r="J73" s="37">
        <f t="shared" si="3"/>
        <v>28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372"/>
    </row>
    <row r="74" spans="1:19" ht="12.75" hidden="1">
      <c r="A74" s="14">
        <f t="shared" si="5"/>
        <v>56</v>
      </c>
      <c r="B74" s="58"/>
      <c r="C74" s="53"/>
      <c r="D74" s="20"/>
      <c r="E74" s="129" t="s">
        <v>40</v>
      </c>
      <c r="F74" s="37"/>
      <c r="G74" s="37"/>
      <c r="H74" s="38">
        <v>130</v>
      </c>
      <c r="I74" s="37"/>
      <c r="J74" s="37">
        <f t="shared" si="3"/>
        <v>130</v>
      </c>
      <c r="K74" s="112"/>
      <c r="L74" s="36"/>
      <c r="M74" s="37"/>
      <c r="N74" s="37"/>
      <c r="O74" s="44"/>
      <c r="P74" s="44"/>
      <c r="Q74" s="47">
        <f t="shared" si="6"/>
        <v>0</v>
      </c>
      <c r="R74" s="33"/>
      <c r="S74" s="372"/>
    </row>
    <row r="75" spans="1:19" ht="12.75" hidden="1">
      <c r="A75" s="14">
        <f t="shared" si="5"/>
        <v>57</v>
      </c>
      <c r="B75" s="58"/>
      <c r="C75" s="53"/>
      <c r="D75" s="20"/>
      <c r="E75" s="129" t="s">
        <v>21</v>
      </c>
      <c r="F75" s="37"/>
      <c r="G75" s="37"/>
      <c r="H75" s="38"/>
      <c r="I75" s="37"/>
      <c r="J75" s="37">
        <f t="shared" si="3"/>
        <v>0</v>
      </c>
      <c r="K75" s="112"/>
      <c r="L75" s="36"/>
      <c r="M75" s="37"/>
      <c r="N75" s="37"/>
      <c r="O75" s="44"/>
      <c r="P75" s="44">
        <v>330</v>
      </c>
      <c r="Q75" s="45">
        <f t="shared" si="6"/>
        <v>330</v>
      </c>
      <c r="R75" s="33"/>
      <c r="S75" s="372"/>
    </row>
    <row r="76" spans="1:19" ht="12.75" hidden="1">
      <c r="A76" s="14">
        <f t="shared" si="5"/>
        <v>58</v>
      </c>
      <c r="B76" s="58"/>
      <c r="C76" s="53"/>
      <c r="D76" s="20"/>
      <c r="E76" s="129" t="s">
        <v>16</v>
      </c>
      <c r="F76" s="37"/>
      <c r="G76" s="37"/>
      <c r="H76" s="38"/>
      <c r="I76" s="37"/>
      <c r="J76" s="44">
        <f t="shared" si="3"/>
        <v>0</v>
      </c>
      <c r="K76" s="113"/>
      <c r="L76" s="36"/>
      <c r="M76" s="37"/>
      <c r="N76" s="37"/>
      <c r="O76" s="44"/>
      <c r="P76" s="44">
        <v>60</v>
      </c>
      <c r="Q76" s="45">
        <f t="shared" si="6"/>
        <v>60</v>
      </c>
      <c r="R76" s="33"/>
      <c r="S76" s="372"/>
    </row>
    <row r="77" spans="1:19" ht="12.75" hidden="1">
      <c r="A77" s="14">
        <f t="shared" si="5"/>
        <v>59</v>
      </c>
      <c r="B77" s="58"/>
      <c r="C77" s="53"/>
      <c r="D77" s="20" t="s">
        <v>41</v>
      </c>
      <c r="E77" s="127" t="s">
        <v>42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3"/>
        <v>3747</v>
      </c>
      <c r="K77" s="128"/>
      <c r="L77" s="21"/>
      <c r="M77" s="22"/>
      <c r="N77" s="22"/>
      <c r="O77" s="46"/>
      <c r="P77" s="46">
        <f>SUM(P79:P82)</f>
        <v>330</v>
      </c>
      <c r="Q77" s="47">
        <f t="shared" si="6"/>
        <v>330</v>
      </c>
      <c r="R77" s="43"/>
      <c r="S77" s="372"/>
    </row>
    <row r="78" spans="1:19" ht="12.75" hidden="1">
      <c r="A78" s="14">
        <f t="shared" si="5"/>
        <v>60</v>
      </c>
      <c r="B78" s="58"/>
      <c r="C78" s="53"/>
      <c r="D78" s="20"/>
      <c r="E78" s="129" t="s">
        <v>13</v>
      </c>
      <c r="F78" s="22"/>
      <c r="G78" s="22"/>
      <c r="H78" s="23">
        <f>1142-40-786</f>
        <v>316</v>
      </c>
      <c r="I78" s="22"/>
      <c r="J78" s="37">
        <f t="shared" si="3"/>
        <v>316</v>
      </c>
      <c r="K78" s="128"/>
      <c r="L78" s="21"/>
      <c r="M78" s="22"/>
      <c r="N78" s="22"/>
      <c r="O78" s="46"/>
      <c r="P78" s="46"/>
      <c r="Q78" s="47">
        <f t="shared" si="6"/>
        <v>0</v>
      </c>
      <c r="R78" s="43"/>
      <c r="S78" s="372"/>
    </row>
    <row r="79" spans="1:19" ht="12.75" hidden="1">
      <c r="A79" s="14">
        <f t="shared" si="5"/>
        <v>61</v>
      </c>
      <c r="B79" s="58"/>
      <c r="C79" s="53"/>
      <c r="D79" s="20"/>
      <c r="E79" s="141" t="s">
        <v>14</v>
      </c>
      <c r="F79" s="37"/>
      <c r="G79" s="37"/>
      <c r="H79" s="38">
        <v>40</v>
      </c>
      <c r="I79" s="37"/>
      <c r="J79" s="37">
        <f t="shared" si="3"/>
        <v>40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372"/>
    </row>
    <row r="80" spans="1:19" ht="12.75" hidden="1">
      <c r="A80" s="14">
        <f t="shared" si="5"/>
        <v>62</v>
      </c>
      <c r="B80" s="58"/>
      <c r="C80" s="53"/>
      <c r="D80" s="20"/>
      <c r="E80" s="141" t="s">
        <v>15</v>
      </c>
      <c r="F80" s="37"/>
      <c r="G80" s="37"/>
      <c r="H80" s="38">
        <f>764+22</f>
        <v>786</v>
      </c>
      <c r="I80" s="37"/>
      <c r="J80" s="37">
        <f t="shared" si="3"/>
        <v>786</v>
      </c>
      <c r="K80" s="112"/>
      <c r="L80" s="36"/>
      <c r="M80" s="37"/>
      <c r="N80" s="37"/>
      <c r="O80" s="44"/>
      <c r="P80" s="44"/>
      <c r="Q80" s="47">
        <f t="shared" si="6"/>
        <v>0</v>
      </c>
      <c r="R80" s="33"/>
      <c r="S80" s="372"/>
    </row>
    <row r="81" spans="1:19" ht="12.75" hidden="1">
      <c r="A81" s="14">
        <f t="shared" si="5"/>
        <v>63</v>
      </c>
      <c r="B81" s="58"/>
      <c r="C81" s="53"/>
      <c r="D81" s="20"/>
      <c r="E81" s="129" t="s">
        <v>21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230</v>
      </c>
      <c r="Q81" s="47">
        <f t="shared" si="6"/>
        <v>230</v>
      </c>
      <c r="R81" s="33"/>
      <c r="S81" s="372"/>
    </row>
    <row r="82" spans="1:19" ht="12.75" hidden="1">
      <c r="A82" s="14">
        <f t="shared" si="5"/>
        <v>64</v>
      </c>
      <c r="B82" s="58"/>
      <c r="C82" s="53"/>
      <c r="D82" s="20"/>
      <c r="E82" s="129" t="s">
        <v>16</v>
      </c>
      <c r="F82" s="37"/>
      <c r="G82" s="37"/>
      <c r="H82" s="38"/>
      <c r="I82" s="37"/>
      <c r="J82" s="37">
        <f t="shared" si="3"/>
        <v>0</v>
      </c>
      <c r="K82" s="112"/>
      <c r="L82" s="36"/>
      <c r="M82" s="37"/>
      <c r="N82" s="37"/>
      <c r="O82" s="44"/>
      <c r="P82" s="44">
        <v>100</v>
      </c>
      <c r="Q82" s="47">
        <f t="shared" si="6"/>
        <v>100</v>
      </c>
      <c r="R82" s="33"/>
      <c r="S82" s="372"/>
    </row>
    <row r="83" spans="1:19" ht="12.75" hidden="1">
      <c r="A83" s="14">
        <f t="shared" si="5"/>
        <v>65</v>
      </c>
      <c r="B83" s="58"/>
      <c r="C83" s="53"/>
      <c r="D83" s="20" t="s">
        <v>43</v>
      </c>
      <c r="E83" s="127" t="s">
        <v>44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3"/>
        <v>3074</v>
      </c>
      <c r="K83" s="128"/>
      <c r="L83" s="21"/>
      <c r="M83" s="22"/>
      <c r="N83" s="22"/>
      <c r="O83" s="46"/>
      <c r="P83" s="46">
        <f>SUM(P86:P87)</f>
        <v>60</v>
      </c>
      <c r="Q83" s="47">
        <f t="shared" si="6"/>
        <v>60</v>
      </c>
      <c r="R83" s="43"/>
      <c r="S83" s="372"/>
    </row>
    <row r="84" spans="1:19" ht="12.75" hidden="1">
      <c r="A84" s="14">
        <f t="shared" si="5"/>
        <v>66</v>
      </c>
      <c r="B84" s="58"/>
      <c r="C84" s="53"/>
      <c r="D84" s="20"/>
      <c r="E84" s="129" t="s">
        <v>13</v>
      </c>
      <c r="F84" s="22"/>
      <c r="G84" s="22"/>
      <c r="H84" s="38">
        <f>774-37-72</f>
        <v>665</v>
      </c>
      <c r="I84" s="22"/>
      <c r="J84" s="37">
        <f t="shared" si="3"/>
        <v>665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372"/>
    </row>
    <row r="85" spans="1:19" ht="12.75" hidden="1">
      <c r="A85" s="14">
        <f t="shared" si="5"/>
        <v>67</v>
      </c>
      <c r="B85" s="58"/>
      <c r="C85" s="53"/>
      <c r="D85" s="20"/>
      <c r="E85" s="129" t="s">
        <v>15</v>
      </c>
      <c r="F85" s="22"/>
      <c r="G85" s="22"/>
      <c r="H85" s="38">
        <v>72</v>
      </c>
      <c r="I85" s="22"/>
      <c r="J85" s="37">
        <f t="shared" si="3"/>
        <v>72</v>
      </c>
      <c r="K85" s="128"/>
      <c r="L85" s="21"/>
      <c r="M85" s="22"/>
      <c r="N85" s="22"/>
      <c r="O85" s="46"/>
      <c r="P85" s="46"/>
      <c r="Q85" s="47">
        <f t="shared" si="6"/>
        <v>0</v>
      </c>
      <c r="R85" s="43"/>
      <c r="S85" s="372"/>
    </row>
    <row r="86" spans="1:19" ht="12.75" hidden="1">
      <c r="A86" s="14">
        <f t="shared" si="5"/>
        <v>68</v>
      </c>
      <c r="B86" s="58"/>
      <c r="C86" s="53"/>
      <c r="D86" s="20"/>
      <c r="E86" s="129" t="s">
        <v>14</v>
      </c>
      <c r="F86" s="37"/>
      <c r="G86" s="37"/>
      <c r="H86" s="38">
        <v>37</v>
      </c>
      <c r="I86" s="37"/>
      <c r="J86" s="44">
        <f t="shared" si="3"/>
        <v>37</v>
      </c>
      <c r="K86" s="113"/>
      <c r="L86" s="36"/>
      <c r="M86" s="37"/>
      <c r="N86" s="37"/>
      <c r="O86" s="44"/>
      <c r="P86" s="44"/>
      <c r="Q86" s="47">
        <f t="shared" si="6"/>
        <v>0</v>
      </c>
      <c r="R86" s="33"/>
      <c r="S86" s="372"/>
    </row>
    <row r="87" spans="1:19" ht="13.5" hidden="1" thickBot="1">
      <c r="A87" s="14">
        <f t="shared" si="5"/>
        <v>69</v>
      </c>
      <c r="B87" s="58"/>
      <c r="C87" s="53"/>
      <c r="D87" s="20"/>
      <c r="E87" s="129" t="s">
        <v>16</v>
      </c>
      <c r="F87" s="37"/>
      <c r="G87" s="37"/>
      <c r="H87" s="38"/>
      <c r="I87" s="37"/>
      <c r="J87" s="44">
        <f t="shared" si="3"/>
        <v>0</v>
      </c>
      <c r="K87" s="113"/>
      <c r="L87" s="36"/>
      <c r="M87" s="37"/>
      <c r="N87" s="37"/>
      <c r="O87" s="44"/>
      <c r="P87" s="44">
        <v>60</v>
      </c>
      <c r="Q87" s="47">
        <f t="shared" si="6"/>
        <v>60</v>
      </c>
      <c r="R87" s="33"/>
      <c r="S87" s="373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74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74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74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74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375"/>
    </row>
    <row r="93" spans="1:19" ht="6" customHeight="1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375"/>
    </row>
    <row r="94" spans="1:19" ht="13.5" customHeight="1" hidden="1">
      <c r="A94" s="464" t="s">
        <v>1</v>
      </c>
      <c r="B94" s="465"/>
      <c r="C94" s="465"/>
      <c r="D94" s="465"/>
      <c r="E94" s="465"/>
      <c r="F94" s="465"/>
      <c r="G94" s="465"/>
      <c r="H94" s="465"/>
      <c r="I94" s="465"/>
      <c r="J94" s="465"/>
      <c r="K94" s="466"/>
      <c r="L94" s="114"/>
      <c r="M94" s="115"/>
      <c r="N94" s="115"/>
      <c r="O94" s="115"/>
      <c r="P94" s="115"/>
      <c r="Q94" s="116"/>
      <c r="R94" s="9"/>
      <c r="S94" s="483"/>
    </row>
    <row r="95" spans="1:19" ht="18.75" customHeight="1" hidden="1">
      <c r="A95" s="132"/>
      <c r="B95" s="133"/>
      <c r="C95" s="134"/>
      <c r="D95" s="135"/>
      <c r="E95" s="136"/>
      <c r="F95" s="470" t="s">
        <v>2</v>
      </c>
      <c r="G95" s="470"/>
      <c r="H95" s="470"/>
      <c r="I95" s="470"/>
      <c r="J95" s="470"/>
      <c r="K95" s="137"/>
      <c r="L95" s="471" t="s">
        <v>3</v>
      </c>
      <c r="M95" s="470"/>
      <c r="N95" s="470"/>
      <c r="O95" s="470"/>
      <c r="P95" s="470"/>
      <c r="Q95" s="472"/>
      <c r="R95" s="10"/>
      <c r="S95" s="484"/>
    </row>
    <row r="96" spans="1:19" ht="12.75" hidden="1">
      <c r="A96" s="132"/>
      <c r="B96" s="138" t="s">
        <v>4</v>
      </c>
      <c r="C96" s="135" t="s">
        <v>5</v>
      </c>
      <c r="D96" s="473" t="s">
        <v>6</v>
      </c>
      <c r="E96" s="474"/>
      <c r="F96" s="474"/>
      <c r="G96" s="474"/>
      <c r="H96" s="474"/>
      <c r="I96" s="474"/>
      <c r="J96" s="474"/>
      <c r="K96" s="139"/>
      <c r="L96" s="475"/>
      <c r="M96" s="476"/>
      <c r="N96" s="476"/>
      <c r="O96" s="476"/>
      <c r="P96" s="476"/>
      <c r="Q96" s="477"/>
      <c r="R96" s="11"/>
      <c r="S96" s="484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28">
        <v>610</v>
      </c>
      <c r="G97" s="428">
        <v>620</v>
      </c>
      <c r="H97" s="428">
        <v>630</v>
      </c>
      <c r="I97" s="428">
        <v>640</v>
      </c>
      <c r="J97" s="428" t="s">
        <v>10</v>
      </c>
      <c r="K97" s="140"/>
      <c r="L97" s="478">
        <v>711</v>
      </c>
      <c r="M97" s="428">
        <v>713</v>
      </c>
      <c r="N97" s="428">
        <v>714</v>
      </c>
      <c r="O97" s="428">
        <v>716</v>
      </c>
      <c r="P97" s="428">
        <v>717</v>
      </c>
      <c r="Q97" s="479" t="s">
        <v>10</v>
      </c>
      <c r="R97" s="12"/>
      <c r="S97" s="484"/>
    </row>
    <row r="98" spans="1:19" ht="13.5" hidden="1" thickBot="1">
      <c r="A98" s="132"/>
      <c r="B98" s="138"/>
      <c r="C98" s="135"/>
      <c r="D98" s="135"/>
      <c r="E98" s="136"/>
      <c r="F98" s="428"/>
      <c r="G98" s="428"/>
      <c r="H98" s="428"/>
      <c r="I98" s="428"/>
      <c r="J98" s="428"/>
      <c r="K98" s="140"/>
      <c r="L98" s="478"/>
      <c r="M98" s="428"/>
      <c r="N98" s="428"/>
      <c r="O98" s="428"/>
      <c r="P98" s="428"/>
      <c r="Q98" s="479"/>
      <c r="R98" s="12"/>
      <c r="S98" s="485"/>
    </row>
    <row r="99" spans="1:19" ht="12.75" hidden="1">
      <c r="A99" s="14">
        <f>A87+1</f>
        <v>70</v>
      </c>
      <c r="B99" s="58"/>
      <c r="C99" s="53"/>
      <c r="D99" s="20" t="s">
        <v>45</v>
      </c>
      <c r="E99" s="127" t="s">
        <v>46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7" ref="J99:J121">SUM(F99:I99)</f>
        <v>1490</v>
      </c>
      <c r="K99" s="128"/>
      <c r="L99" s="21"/>
      <c r="M99" s="22"/>
      <c r="N99" s="22"/>
      <c r="O99" s="46"/>
      <c r="P99" s="46">
        <f>SUM(P102:P103)</f>
        <v>35</v>
      </c>
      <c r="Q99" s="47">
        <f aca="true" t="shared" si="8" ref="Q99:Q121">SUM(L99:P99)</f>
        <v>35</v>
      </c>
      <c r="R99" s="43"/>
      <c r="S99" s="374"/>
    </row>
    <row r="100" spans="1:19" ht="12.75" hidden="1">
      <c r="A100" s="14">
        <f aca="true" t="shared" si="9" ref="A100:A121">A99+1</f>
        <v>71</v>
      </c>
      <c r="B100" s="58"/>
      <c r="C100" s="53"/>
      <c r="D100" s="20"/>
      <c r="E100" s="129" t="s">
        <v>13</v>
      </c>
      <c r="F100" s="22"/>
      <c r="G100" s="22"/>
      <c r="H100" s="38">
        <f>329-19-56</f>
        <v>254</v>
      </c>
      <c r="I100" s="22"/>
      <c r="J100" s="37">
        <f t="shared" si="7"/>
        <v>254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372"/>
    </row>
    <row r="101" spans="1:19" ht="12.75" hidden="1">
      <c r="A101" s="14">
        <f t="shared" si="9"/>
        <v>72</v>
      </c>
      <c r="B101" s="58"/>
      <c r="C101" s="53"/>
      <c r="D101" s="20"/>
      <c r="E101" s="129" t="s">
        <v>15</v>
      </c>
      <c r="F101" s="22"/>
      <c r="G101" s="22"/>
      <c r="H101" s="38">
        <v>56</v>
      </c>
      <c r="I101" s="22"/>
      <c r="J101" s="37">
        <f t="shared" si="7"/>
        <v>56</v>
      </c>
      <c r="K101" s="128"/>
      <c r="L101" s="21"/>
      <c r="M101" s="22"/>
      <c r="N101" s="22"/>
      <c r="O101" s="46"/>
      <c r="P101" s="46"/>
      <c r="Q101" s="47">
        <f t="shared" si="8"/>
        <v>0</v>
      </c>
      <c r="R101" s="43"/>
      <c r="S101" s="372"/>
    </row>
    <row r="102" spans="1:19" ht="12.75" hidden="1">
      <c r="A102" s="14">
        <f t="shared" si="9"/>
        <v>73</v>
      </c>
      <c r="B102" s="58"/>
      <c r="C102" s="53"/>
      <c r="D102" s="20"/>
      <c r="E102" s="129" t="s">
        <v>14</v>
      </c>
      <c r="F102" s="37"/>
      <c r="G102" s="37"/>
      <c r="H102" s="38">
        <v>19</v>
      </c>
      <c r="I102" s="37"/>
      <c r="J102" s="37">
        <f t="shared" si="7"/>
        <v>19</v>
      </c>
      <c r="K102" s="112"/>
      <c r="L102" s="36"/>
      <c r="M102" s="37"/>
      <c r="N102" s="37"/>
      <c r="O102" s="44"/>
      <c r="P102" s="44"/>
      <c r="Q102" s="47">
        <f t="shared" si="8"/>
        <v>0</v>
      </c>
      <c r="R102" s="33"/>
      <c r="S102" s="372"/>
    </row>
    <row r="103" spans="1:19" ht="12.75" hidden="1">
      <c r="A103" s="14">
        <f t="shared" si="9"/>
        <v>74</v>
      </c>
      <c r="B103" s="58"/>
      <c r="C103" s="53"/>
      <c r="D103" s="20"/>
      <c r="E103" s="129" t="s">
        <v>16</v>
      </c>
      <c r="F103" s="37"/>
      <c r="G103" s="37"/>
      <c r="H103" s="38"/>
      <c r="I103" s="37"/>
      <c r="J103" s="37">
        <f t="shared" si="7"/>
        <v>0</v>
      </c>
      <c r="K103" s="112"/>
      <c r="L103" s="36"/>
      <c r="M103" s="37"/>
      <c r="N103" s="37"/>
      <c r="O103" s="44"/>
      <c r="P103" s="44">
        <v>35</v>
      </c>
      <c r="Q103" s="47">
        <f t="shared" si="8"/>
        <v>35</v>
      </c>
      <c r="R103" s="33"/>
      <c r="S103" s="372"/>
    </row>
    <row r="104" spans="1:19" ht="12.75" hidden="1">
      <c r="A104" s="14">
        <f t="shared" si="9"/>
        <v>75</v>
      </c>
      <c r="B104" s="58"/>
      <c r="C104" s="53"/>
      <c r="D104" s="20" t="s">
        <v>47</v>
      </c>
      <c r="E104" s="127" t="s">
        <v>48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7"/>
        <v>1871</v>
      </c>
      <c r="K104" s="128"/>
      <c r="L104" s="21"/>
      <c r="M104" s="22"/>
      <c r="N104" s="22"/>
      <c r="O104" s="46"/>
      <c r="P104" s="46">
        <f>SUM(P107:P109)</f>
        <v>150</v>
      </c>
      <c r="Q104" s="47">
        <f t="shared" si="8"/>
        <v>150</v>
      </c>
      <c r="R104" s="43"/>
      <c r="S104" s="372"/>
    </row>
    <row r="105" spans="1:19" ht="12.75" hidden="1">
      <c r="A105" s="14">
        <f t="shared" si="9"/>
        <v>76</v>
      </c>
      <c r="B105" s="58"/>
      <c r="C105" s="53"/>
      <c r="D105" s="20"/>
      <c r="E105" s="129" t="s">
        <v>13</v>
      </c>
      <c r="F105" s="22"/>
      <c r="G105" s="22"/>
      <c r="H105" s="38">
        <f>481-21-72</f>
        <v>388</v>
      </c>
      <c r="I105" s="22"/>
      <c r="J105" s="37">
        <f t="shared" si="7"/>
        <v>388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372"/>
    </row>
    <row r="106" spans="1:19" ht="12.75" hidden="1">
      <c r="A106" s="14">
        <f t="shared" si="9"/>
        <v>77</v>
      </c>
      <c r="B106" s="58"/>
      <c r="C106" s="53"/>
      <c r="D106" s="20"/>
      <c r="E106" s="129" t="s">
        <v>15</v>
      </c>
      <c r="F106" s="22"/>
      <c r="G106" s="22"/>
      <c r="H106" s="38">
        <v>72</v>
      </c>
      <c r="I106" s="22"/>
      <c r="J106" s="37">
        <f t="shared" si="7"/>
        <v>72</v>
      </c>
      <c r="K106" s="128"/>
      <c r="L106" s="21"/>
      <c r="M106" s="22"/>
      <c r="N106" s="22"/>
      <c r="O106" s="46"/>
      <c r="P106" s="46"/>
      <c r="Q106" s="47">
        <f t="shared" si="8"/>
        <v>0</v>
      </c>
      <c r="R106" s="43"/>
      <c r="S106" s="372"/>
    </row>
    <row r="107" spans="1:19" ht="12.75" hidden="1">
      <c r="A107" s="14">
        <f t="shared" si="9"/>
        <v>78</v>
      </c>
      <c r="B107" s="58"/>
      <c r="C107" s="53"/>
      <c r="D107" s="20"/>
      <c r="E107" s="129" t="s">
        <v>14</v>
      </c>
      <c r="F107" s="37"/>
      <c r="G107" s="37"/>
      <c r="H107" s="38">
        <v>21</v>
      </c>
      <c r="I107" s="37"/>
      <c r="J107" s="37">
        <f t="shared" si="7"/>
        <v>21</v>
      </c>
      <c r="K107" s="112"/>
      <c r="L107" s="36"/>
      <c r="M107" s="37"/>
      <c r="N107" s="37"/>
      <c r="O107" s="44"/>
      <c r="P107" s="44"/>
      <c r="Q107" s="47">
        <f t="shared" si="8"/>
        <v>0</v>
      </c>
      <c r="R107" s="33"/>
      <c r="S107" s="372"/>
    </row>
    <row r="108" spans="1:19" ht="12.75" hidden="1">
      <c r="A108" s="14">
        <f t="shared" si="9"/>
        <v>79</v>
      </c>
      <c r="B108" s="58"/>
      <c r="C108" s="53"/>
      <c r="D108" s="20"/>
      <c r="E108" s="129" t="s">
        <v>21</v>
      </c>
      <c r="F108" s="37"/>
      <c r="G108" s="37"/>
      <c r="H108" s="38"/>
      <c r="I108" s="37"/>
      <c r="J108" s="37">
        <f t="shared" si="7"/>
        <v>0</v>
      </c>
      <c r="K108" s="112"/>
      <c r="L108" s="36"/>
      <c r="M108" s="37"/>
      <c r="N108" s="37"/>
      <c r="O108" s="44"/>
      <c r="P108" s="44">
        <v>100</v>
      </c>
      <c r="Q108" s="47">
        <f t="shared" si="8"/>
        <v>100</v>
      </c>
      <c r="R108" s="33"/>
      <c r="S108" s="372"/>
    </row>
    <row r="109" spans="1:19" ht="12.75" hidden="1">
      <c r="A109" s="14">
        <f t="shared" si="9"/>
        <v>80</v>
      </c>
      <c r="B109" s="58"/>
      <c r="C109" s="53"/>
      <c r="D109" s="20"/>
      <c r="E109" s="129" t="s">
        <v>16</v>
      </c>
      <c r="F109" s="37"/>
      <c r="G109" s="37"/>
      <c r="H109" s="38"/>
      <c r="I109" s="37"/>
      <c r="J109" s="44">
        <f t="shared" si="7"/>
        <v>0</v>
      </c>
      <c r="K109" s="113"/>
      <c r="L109" s="36"/>
      <c r="M109" s="37"/>
      <c r="N109" s="37"/>
      <c r="O109" s="44"/>
      <c r="P109" s="44">
        <v>50</v>
      </c>
      <c r="Q109" s="47">
        <f t="shared" si="8"/>
        <v>50</v>
      </c>
      <c r="R109" s="33"/>
      <c r="S109" s="372"/>
    </row>
    <row r="110" spans="1:19" ht="12.75" hidden="1">
      <c r="A110" s="14">
        <f t="shared" si="9"/>
        <v>81</v>
      </c>
      <c r="B110" s="58"/>
      <c r="C110" s="53"/>
      <c r="D110" s="20" t="s">
        <v>49</v>
      </c>
      <c r="E110" s="127" t="s">
        <v>50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7"/>
        <v>1877</v>
      </c>
      <c r="K110" s="142"/>
      <c r="L110" s="49"/>
      <c r="M110" s="50"/>
      <c r="N110" s="50"/>
      <c r="O110" s="50"/>
      <c r="P110" s="50">
        <f>SUM(P112:P113)</f>
        <v>35</v>
      </c>
      <c r="Q110" s="47">
        <f t="shared" si="8"/>
        <v>35</v>
      </c>
      <c r="R110" s="48"/>
      <c r="S110" s="372"/>
    </row>
    <row r="111" spans="1:19" ht="12.75" hidden="1">
      <c r="A111" s="14">
        <f t="shared" si="9"/>
        <v>82</v>
      </c>
      <c r="B111" s="58"/>
      <c r="C111" s="53"/>
      <c r="D111" s="20"/>
      <c r="E111" s="129" t="s">
        <v>13</v>
      </c>
      <c r="F111" s="50"/>
      <c r="G111" s="50"/>
      <c r="H111" s="77">
        <f>432-22</f>
        <v>410</v>
      </c>
      <c r="I111" s="50"/>
      <c r="J111" s="37">
        <f t="shared" si="7"/>
        <v>410</v>
      </c>
      <c r="K111" s="142"/>
      <c r="L111" s="49"/>
      <c r="M111" s="50"/>
      <c r="N111" s="50"/>
      <c r="O111" s="50"/>
      <c r="P111" s="50"/>
      <c r="Q111" s="47">
        <f t="shared" si="8"/>
        <v>0</v>
      </c>
      <c r="R111" s="48"/>
      <c r="S111" s="372"/>
    </row>
    <row r="112" spans="1:19" ht="12.75" hidden="1">
      <c r="A112" s="14">
        <f t="shared" si="9"/>
        <v>83</v>
      </c>
      <c r="B112" s="58"/>
      <c r="C112" s="53"/>
      <c r="D112" s="20"/>
      <c r="E112" s="129" t="s">
        <v>14</v>
      </c>
      <c r="F112" s="37"/>
      <c r="G112" s="37"/>
      <c r="H112" s="38">
        <v>22</v>
      </c>
      <c r="I112" s="37"/>
      <c r="J112" s="37">
        <f t="shared" si="7"/>
        <v>22</v>
      </c>
      <c r="K112" s="112"/>
      <c r="L112" s="36"/>
      <c r="M112" s="37"/>
      <c r="N112" s="37"/>
      <c r="O112" s="37"/>
      <c r="P112" s="37"/>
      <c r="Q112" s="47">
        <f t="shared" si="8"/>
        <v>0</v>
      </c>
      <c r="R112" s="28"/>
      <c r="S112" s="372"/>
    </row>
    <row r="113" spans="1:19" ht="12.75" hidden="1">
      <c r="A113" s="14">
        <f t="shared" si="9"/>
        <v>84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37">
        <f t="shared" si="7"/>
        <v>0</v>
      </c>
      <c r="K113" s="112"/>
      <c r="L113" s="36"/>
      <c r="M113" s="37"/>
      <c r="N113" s="37"/>
      <c r="O113" s="37"/>
      <c r="P113" s="37">
        <v>35</v>
      </c>
      <c r="Q113" s="27">
        <f t="shared" si="8"/>
        <v>35</v>
      </c>
      <c r="R113" s="28"/>
      <c r="S113" s="376"/>
    </row>
    <row r="114" spans="1:19" ht="12.75" hidden="1">
      <c r="A114" s="14">
        <f t="shared" si="9"/>
        <v>85</v>
      </c>
      <c r="B114" s="58"/>
      <c r="C114" s="53"/>
      <c r="D114" s="20" t="s">
        <v>51</v>
      </c>
      <c r="E114" s="127" t="s">
        <v>52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7"/>
        <v>3327</v>
      </c>
      <c r="K114" s="142"/>
      <c r="L114" s="49"/>
      <c r="M114" s="50">
        <f>SUM(M115:M118)</f>
        <v>30</v>
      </c>
      <c r="N114" s="50"/>
      <c r="O114" s="50"/>
      <c r="P114" s="50">
        <f>SUM(P116:P118)</f>
        <v>60</v>
      </c>
      <c r="Q114" s="60">
        <f t="shared" si="8"/>
        <v>90</v>
      </c>
      <c r="R114" s="48"/>
      <c r="S114" s="377"/>
    </row>
    <row r="115" spans="1:19" ht="12.75" hidden="1">
      <c r="A115" s="14">
        <f t="shared" si="9"/>
        <v>86</v>
      </c>
      <c r="B115" s="58"/>
      <c r="C115" s="53"/>
      <c r="D115" s="20"/>
      <c r="E115" s="129" t="s">
        <v>13</v>
      </c>
      <c r="F115" s="50"/>
      <c r="G115" s="50"/>
      <c r="H115" s="77">
        <f>777-47</f>
        <v>730</v>
      </c>
      <c r="I115" s="50"/>
      <c r="J115" s="37">
        <f t="shared" si="7"/>
        <v>730</v>
      </c>
      <c r="K115" s="142"/>
      <c r="L115" s="49"/>
      <c r="M115" s="50"/>
      <c r="N115" s="50"/>
      <c r="O115" s="50"/>
      <c r="P115" s="50"/>
      <c r="Q115" s="60">
        <f t="shared" si="8"/>
        <v>0</v>
      </c>
      <c r="R115" s="48"/>
      <c r="S115" s="372"/>
    </row>
    <row r="116" spans="1:19" ht="12.75" hidden="1">
      <c r="A116" s="14">
        <f t="shared" si="9"/>
        <v>87</v>
      </c>
      <c r="B116" s="58"/>
      <c r="C116" s="53"/>
      <c r="D116" s="20"/>
      <c r="E116" s="129" t="s">
        <v>14</v>
      </c>
      <c r="F116" s="37"/>
      <c r="G116" s="37"/>
      <c r="H116" s="38">
        <v>47</v>
      </c>
      <c r="I116" s="37"/>
      <c r="J116" s="37">
        <f t="shared" si="7"/>
        <v>47</v>
      </c>
      <c r="K116" s="112"/>
      <c r="L116" s="36"/>
      <c r="M116" s="37"/>
      <c r="N116" s="37"/>
      <c r="O116" s="37"/>
      <c r="P116" s="37"/>
      <c r="Q116" s="27">
        <f t="shared" si="8"/>
        <v>0</v>
      </c>
      <c r="R116" s="28"/>
      <c r="S116" s="372"/>
    </row>
    <row r="117" spans="1:19" ht="12.75" hidden="1">
      <c r="A117" s="14">
        <f t="shared" si="9"/>
        <v>88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60</v>
      </c>
      <c r="Q117" s="60">
        <f t="shared" si="8"/>
        <v>60</v>
      </c>
      <c r="R117" s="28"/>
      <c r="S117" s="372"/>
    </row>
    <row r="118" spans="1:19" ht="12.75" hidden="1">
      <c r="A118" s="14">
        <f t="shared" si="9"/>
        <v>89</v>
      </c>
      <c r="B118" s="58"/>
      <c r="C118" s="53"/>
      <c r="D118" s="20"/>
      <c r="E118" s="129" t="s">
        <v>22</v>
      </c>
      <c r="F118" s="37"/>
      <c r="G118" s="37"/>
      <c r="H118" s="38"/>
      <c r="I118" s="37"/>
      <c r="J118" s="37">
        <f t="shared" si="7"/>
        <v>0</v>
      </c>
      <c r="K118" s="112"/>
      <c r="L118" s="36"/>
      <c r="M118" s="37">
        <v>30</v>
      </c>
      <c r="N118" s="37"/>
      <c r="O118" s="37"/>
      <c r="P118" s="40"/>
      <c r="Q118" s="27">
        <f t="shared" si="8"/>
        <v>30</v>
      </c>
      <c r="R118" s="28"/>
      <c r="S118" s="372"/>
    </row>
    <row r="119" spans="1:19" ht="12.75" hidden="1">
      <c r="A119" s="14">
        <f t="shared" si="9"/>
        <v>90</v>
      </c>
      <c r="B119" s="58"/>
      <c r="C119" s="76"/>
      <c r="D119" s="59" t="s">
        <v>53</v>
      </c>
      <c r="E119" s="125"/>
      <c r="F119" s="16"/>
      <c r="G119" s="16"/>
      <c r="H119" s="16"/>
      <c r="I119" s="16">
        <f>SUM(I120:I121)</f>
        <v>3062</v>
      </c>
      <c r="J119" s="16">
        <f t="shared" si="7"/>
        <v>3062</v>
      </c>
      <c r="K119" s="126"/>
      <c r="L119" s="51"/>
      <c r="M119" s="16"/>
      <c r="N119" s="16"/>
      <c r="O119" s="16"/>
      <c r="P119" s="16"/>
      <c r="Q119" s="17">
        <f t="shared" si="8"/>
        <v>0</v>
      </c>
      <c r="R119" s="18"/>
      <c r="S119" s="378"/>
    </row>
    <row r="120" spans="1:19" ht="12.75" hidden="1">
      <c r="A120" s="14">
        <f t="shared" si="9"/>
        <v>91</v>
      </c>
      <c r="B120" s="143"/>
      <c r="C120" s="53" t="s">
        <v>11</v>
      </c>
      <c r="D120" s="20" t="s">
        <v>12</v>
      </c>
      <c r="E120" s="129" t="s">
        <v>54</v>
      </c>
      <c r="F120" s="55"/>
      <c r="G120" s="55"/>
      <c r="H120" s="55"/>
      <c r="I120" s="55">
        <v>1155</v>
      </c>
      <c r="J120" s="37">
        <f t="shared" si="7"/>
        <v>1155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372"/>
    </row>
    <row r="121" spans="1:19" ht="12.75" hidden="1">
      <c r="A121" s="14">
        <f t="shared" si="9"/>
        <v>92</v>
      </c>
      <c r="B121" s="143"/>
      <c r="C121" s="53" t="s">
        <v>11</v>
      </c>
      <c r="D121" s="20" t="s">
        <v>17</v>
      </c>
      <c r="E121" s="129" t="s">
        <v>55</v>
      </c>
      <c r="F121" s="55"/>
      <c r="G121" s="55"/>
      <c r="H121" s="55"/>
      <c r="I121" s="55">
        <v>1907</v>
      </c>
      <c r="J121" s="37">
        <f t="shared" si="7"/>
        <v>1907</v>
      </c>
      <c r="K121" s="126"/>
      <c r="L121" s="54"/>
      <c r="M121" s="55"/>
      <c r="N121" s="55"/>
      <c r="O121" s="55"/>
      <c r="P121" s="55"/>
      <c r="Q121" s="27">
        <f t="shared" si="8"/>
        <v>0</v>
      </c>
      <c r="R121" s="18"/>
      <c r="S121" s="372"/>
    </row>
    <row r="122" spans="1:19" ht="12.75">
      <c r="A122" s="14">
        <v>8</v>
      </c>
      <c r="B122" s="156" t="s">
        <v>99</v>
      </c>
      <c r="C122" s="151" t="s">
        <v>207</v>
      </c>
      <c r="D122" s="152"/>
      <c r="E122" s="152"/>
      <c r="F122" s="153">
        <v>90753</v>
      </c>
      <c r="G122" s="153">
        <f>'8 Vzdelávanie SK'!G122/30.126*1000</f>
        <v>32430.458739958838</v>
      </c>
      <c r="H122" s="153">
        <f>'8 Vzdelávanie SK'!H122/30.126*1000</f>
        <v>28447.188475071365</v>
      </c>
      <c r="I122" s="153">
        <f>'8 Vzdelávanie SK'!I122/30.126*1000</f>
        <v>1726.0837814512379</v>
      </c>
      <c r="J122" s="153">
        <f>'8 Vzdelávanie SK'!J122/30.126*1000</f>
        <v>153355.9051981677</v>
      </c>
      <c r="K122" s="144"/>
      <c r="L122" s="79"/>
      <c r="M122" s="153" t="s">
        <v>128</v>
      </c>
      <c r="N122" s="153"/>
      <c r="O122" s="153"/>
      <c r="P122" s="153"/>
      <c r="Q122" s="154"/>
      <c r="R122" s="15"/>
      <c r="S122" s="236">
        <f>J122</f>
        <v>153355.9051981677</v>
      </c>
    </row>
    <row r="123" spans="1:19" ht="12.75">
      <c r="A123" s="14">
        <v>9</v>
      </c>
      <c r="B123" s="76" t="s">
        <v>100</v>
      </c>
      <c r="C123" s="76" t="s">
        <v>11</v>
      </c>
      <c r="D123" s="59" t="s">
        <v>208</v>
      </c>
      <c r="E123" s="125"/>
      <c r="F123" s="16">
        <v>57493</v>
      </c>
      <c r="G123" s="16">
        <f>'8 Vzdelávanie SK'!G123/30.126*1000</f>
        <v>20447.45402642236</v>
      </c>
      <c r="H123" s="16">
        <f>'8 Vzdelávanie SK'!H123/30.126*1000</f>
        <v>14804.487817831772</v>
      </c>
      <c r="I123" s="16">
        <f>'8 Vzdelávanie SK'!I123/30.126*1000</f>
        <v>1560.1141870809267</v>
      </c>
      <c r="J123" s="16">
        <f>'8 Vzdelávanie SK'!J123/30.126*1000</f>
        <v>94303.9235212109</v>
      </c>
      <c r="K123" s="126"/>
      <c r="L123" s="51"/>
      <c r="M123" s="16"/>
      <c r="N123" s="16"/>
      <c r="O123" s="16"/>
      <c r="P123" s="16"/>
      <c r="Q123" s="17"/>
      <c r="R123" s="18"/>
      <c r="S123" s="378">
        <f>J123</f>
        <v>94303.9235212109</v>
      </c>
    </row>
    <row r="124" spans="1:19" ht="12.75">
      <c r="A124" s="14">
        <v>10</v>
      </c>
      <c r="B124" s="58"/>
      <c r="C124" s="53"/>
      <c r="D124" s="20" t="s">
        <v>12</v>
      </c>
      <c r="E124" s="127" t="s">
        <v>209</v>
      </c>
      <c r="F124" s="22">
        <v>57493</v>
      </c>
      <c r="G124" s="22">
        <f>'8 Vzdelávanie SK'!G124/30.126*1000</f>
        <v>20447.45402642236</v>
      </c>
      <c r="H124" s="22">
        <f>'8 Vzdelávanie SK'!H124/30.126*1000</f>
        <v>14804.487817831772</v>
      </c>
      <c r="I124" s="22">
        <v>1560</v>
      </c>
      <c r="J124" s="22">
        <v>94304</v>
      </c>
      <c r="K124" s="128"/>
      <c r="L124" s="21"/>
      <c r="M124" s="22"/>
      <c r="N124" s="22"/>
      <c r="O124" s="22"/>
      <c r="P124" s="22"/>
      <c r="Q124" s="24"/>
      <c r="R124" s="25"/>
      <c r="S124" s="376">
        <f>J124</f>
        <v>94304</v>
      </c>
    </row>
    <row r="125" spans="1:19" ht="12.75">
      <c r="A125" s="14">
        <v>11</v>
      </c>
      <c r="B125" s="58"/>
      <c r="C125" s="53"/>
      <c r="D125" s="20"/>
      <c r="E125" s="129" t="s">
        <v>13</v>
      </c>
      <c r="F125" s="50"/>
      <c r="G125" s="50"/>
      <c r="H125" s="38">
        <f>'8 Vzdelávanie SK'!H125/30.126*1000</f>
        <v>3684.5249950209122</v>
      </c>
      <c r="I125" s="38">
        <f>'8 Vzdelávanie SK'!I125/30.126*1000</f>
        <v>1560.1141870809267</v>
      </c>
      <c r="J125" s="77">
        <f>'8 Vzdelávanie SK'!J125/30.126*1000</f>
        <v>5244.639182101839</v>
      </c>
      <c r="K125" s="142"/>
      <c r="L125" s="49"/>
      <c r="M125" s="50"/>
      <c r="N125" s="50"/>
      <c r="O125" s="50"/>
      <c r="P125" s="50"/>
      <c r="Q125" s="60"/>
      <c r="R125" s="48"/>
      <c r="S125" s="376">
        <f>J125</f>
        <v>5244.639182101839</v>
      </c>
    </row>
    <row r="126" spans="1:19" ht="12.75">
      <c r="A126" s="14">
        <v>12</v>
      </c>
      <c r="B126" s="58"/>
      <c r="C126" s="53"/>
      <c r="D126" s="20"/>
      <c r="E126" s="129" t="s">
        <v>204</v>
      </c>
      <c r="F126" s="50"/>
      <c r="G126" s="50"/>
      <c r="H126" s="38">
        <f>'8 Vzdelávanie SK'!H126/30.126*1000</f>
        <v>11119.962822810861</v>
      </c>
      <c r="I126" s="38"/>
      <c r="J126" s="77">
        <f>'8 Vzdelávanie SK'!J126/30.126*1000</f>
        <v>11119.962822810861</v>
      </c>
      <c r="K126" s="142"/>
      <c r="L126" s="49"/>
      <c r="M126" s="50"/>
      <c r="N126" s="50"/>
      <c r="O126" s="50"/>
      <c r="P126" s="50"/>
      <c r="Q126" s="60"/>
      <c r="R126" s="48"/>
      <c r="S126" s="376">
        <f>J126</f>
        <v>11119.962822810861</v>
      </c>
    </row>
    <row r="127" spans="1:19" ht="12.75">
      <c r="A127" s="14">
        <v>13</v>
      </c>
      <c r="B127" s="58"/>
      <c r="C127" s="53"/>
      <c r="D127" s="20"/>
      <c r="E127" s="129" t="s">
        <v>128</v>
      </c>
      <c r="F127" s="37"/>
      <c r="G127" s="37"/>
      <c r="H127" s="38" t="s">
        <v>128</v>
      </c>
      <c r="I127" s="37"/>
      <c r="J127" s="37" t="s">
        <v>128</v>
      </c>
      <c r="K127" s="112"/>
      <c r="L127" s="36"/>
      <c r="M127" s="37"/>
      <c r="N127" s="37"/>
      <c r="O127" s="37"/>
      <c r="P127" s="37"/>
      <c r="Q127" s="27"/>
      <c r="R127" s="28"/>
      <c r="S127" s="376" t="s">
        <v>128</v>
      </c>
    </row>
    <row r="128" spans="1:20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74"/>
      <c r="T128" s="5"/>
    </row>
    <row r="129" spans="1:20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74"/>
      <c r="T129" s="5"/>
    </row>
    <row r="130" spans="1:20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74"/>
      <c r="T130" s="5"/>
    </row>
    <row r="131" spans="1:20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74"/>
      <c r="T131" s="5"/>
    </row>
    <row r="132" spans="1:20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74"/>
      <c r="T132" s="5"/>
    </row>
    <row r="133" spans="1:20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74"/>
      <c r="T133" s="5"/>
    </row>
    <row r="134" spans="1:20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74"/>
      <c r="T134" s="5"/>
    </row>
    <row r="135" spans="1:20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74"/>
      <c r="T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375"/>
    </row>
    <row r="137" spans="1:19" ht="6" customHeight="1" hidden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375"/>
    </row>
    <row r="138" spans="1:19" ht="13.5" customHeight="1" hidden="1">
      <c r="A138" s="464" t="s">
        <v>1</v>
      </c>
      <c r="B138" s="465"/>
      <c r="C138" s="465"/>
      <c r="D138" s="465"/>
      <c r="E138" s="465"/>
      <c r="F138" s="465"/>
      <c r="G138" s="465"/>
      <c r="H138" s="465"/>
      <c r="I138" s="465"/>
      <c r="J138" s="465"/>
      <c r="K138" s="466"/>
      <c r="L138" s="114"/>
      <c r="M138" s="115"/>
      <c r="N138" s="115"/>
      <c r="O138" s="115"/>
      <c r="P138" s="115"/>
      <c r="Q138" s="116"/>
      <c r="R138" s="9"/>
      <c r="S138" s="483"/>
    </row>
    <row r="139" spans="1:19" ht="15.75" customHeight="1" hidden="1">
      <c r="A139" s="132"/>
      <c r="B139" s="133"/>
      <c r="C139" s="134"/>
      <c r="D139" s="135"/>
      <c r="E139" s="136"/>
      <c r="F139" s="470" t="s">
        <v>2</v>
      </c>
      <c r="G139" s="470"/>
      <c r="H139" s="470"/>
      <c r="I139" s="470"/>
      <c r="J139" s="470"/>
      <c r="K139" s="137"/>
      <c r="L139" s="471"/>
      <c r="M139" s="470"/>
      <c r="N139" s="470"/>
      <c r="O139" s="470"/>
      <c r="P139" s="470"/>
      <c r="Q139" s="472"/>
      <c r="R139" s="10"/>
      <c r="S139" s="484"/>
    </row>
    <row r="140" spans="1:19" ht="12.75" hidden="1">
      <c r="A140" s="132"/>
      <c r="B140" s="138" t="s">
        <v>4</v>
      </c>
      <c r="C140" s="135" t="s">
        <v>5</v>
      </c>
      <c r="D140" s="473" t="s">
        <v>6</v>
      </c>
      <c r="E140" s="474"/>
      <c r="F140" s="474"/>
      <c r="G140" s="474"/>
      <c r="H140" s="474"/>
      <c r="I140" s="474"/>
      <c r="J140" s="474"/>
      <c r="K140" s="139"/>
      <c r="L140" s="475"/>
      <c r="M140" s="476"/>
      <c r="N140" s="476"/>
      <c r="O140" s="476"/>
      <c r="P140" s="476"/>
      <c r="Q140" s="477"/>
      <c r="R140" s="11"/>
      <c r="S140" s="484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28">
        <v>610</v>
      </c>
      <c r="G141" s="428">
        <v>620</v>
      </c>
      <c r="H141" s="428">
        <v>630</v>
      </c>
      <c r="I141" s="428">
        <v>640</v>
      </c>
      <c r="J141" s="428" t="s">
        <v>10</v>
      </c>
      <c r="K141" s="140"/>
      <c r="L141" s="478"/>
      <c r="M141" s="428"/>
      <c r="N141" s="428"/>
      <c r="O141" s="428"/>
      <c r="P141" s="428"/>
      <c r="Q141" s="479"/>
      <c r="R141" s="12"/>
      <c r="S141" s="484"/>
    </row>
    <row r="142" spans="1:19" ht="9.75" customHeight="1" hidden="1">
      <c r="A142" s="132"/>
      <c r="B142" s="138"/>
      <c r="C142" s="135"/>
      <c r="D142" s="135"/>
      <c r="E142" s="136"/>
      <c r="F142" s="428"/>
      <c r="G142" s="428"/>
      <c r="H142" s="428"/>
      <c r="I142" s="428"/>
      <c r="J142" s="428"/>
      <c r="K142" s="140"/>
      <c r="L142" s="478"/>
      <c r="M142" s="428"/>
      <c r="N142" s="428"/>
      <c r="O142" s="428"/>
      <c r="P142" s="428"/>
      <c r="Q142" s="479"/>
      <c r="R142" s="12"/>
      <c r="S142" s="485"/>
    </row>
    <row r="143" spans="1:19" ht="12.75" hidden="1">
      <c r="A143" s="14" t="e">
        <f>#REF!+1</f>
        <v>#REF!</v>
      </c>
      <c r="B143" s="58"/>
      <c r="C143" s="76" t="s">
        <v>56</v>
      </c>
      <c r="D143" s="59" t="s">
        <v>59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10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379"/>
    </row>
    <row r="144" spans="1:19" ht="12.75" hidden="1">
      <c r="A144" s="14" t="e">
        <f aca="true" t="shared" si="11" ref="A144:A180">A143+1</f>
        <v>#REF!</v>
      </c>
      <c r="B144" s="58"/>
      <c r="C144" s="53"/>
      <c r="D144" s="68" t="s">
        <v>12</v>
      </c>
      <c r="E144" s="145" t="s">
        <v>60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10"/>
        <v>21909</v>
      </c>
      <c r="K144" s="128"/>
      <c r="L144" s="63"/>
      <c r="M144" s="64"/>
      <c r="N144" s="64"/>
      <c r="O144" s="64"/>
      <c r="P144" s="64"/>
      <c r="Q144" s="62"/>
      <c r="R144" s="65"/>
      <c r="S144" s="380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13</v>
      </c>
      <c r="F145" s="37"/>
      <c r="G145" s="37"/>
      <c r="H145" s="38">
        <f>3877+12+1-H146</f>
        <v>2904</v>
      </c>
      <c r="I145" s="37"/>
      <c r="J145" s="37">
        <f t="shared" si="10"/>
        <v>2904</v>
      </c>
      <c r="K145" s="112"/>
      <c r="L145" s="21"/>
      <c r="M145" s="22"/>
      <c r="N145" s="22"/>
      <c r="O145" s="22"/>
      <c r="P145" s="22"/>
      <c r="Q145" s="27"/>
      <c r="R145" s="28"/>
      <c r="S145" s="376"/>
    </row>
    <row r="146" spans="1:19" ht="12.75" hidden="1">
      <c r="A146" s="14" t="e">
        <f t="shared" si="11"/>
        <v>#REF!</v>
      </c>
      <c r="B146" s="58"/>
      <c r="C146" s="53"/>
      <c r="D146" s="20"/>
      <c r="E146" s="141" t="s">
        <v>15</v>
      </c>
      <c r="F146" s="37"/>
      <c r="G146" s="37"/>
      <c r="H146" s="38">
        <v>986</v>
      </c>
      <c r="I146" s="37"/>
      <c r="J146" s="37">
        <f t="shared" si="10"/>
        <v>986</v>
      </c>
      <c r="K146" s="112"/>
      <c r="L146" s="21"/>
      <c r="M146" s="22"/>
      <c r="N146" s="22"/>
      <c r="O146" s="22"/>
      <c r="P146" s="22"/>
      <c r="Q146" s="27"/>
      <c r="R146" s="28"/>
      <c r="S146" s="376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61</v>
      </c>
      <c r="F147" s="37"/>
      <c r="G147" s="37"/>
      <c r="H147" s="38">
        <v>300</v>
      </c>
      <c r="I147" s="37"/>
      <c r="J147" s="37">
        <f t="shared" si="10"/>
        <v>300</v>
      </c>
      <c r="K147" s="112"/>
      <c r="L147" s="21"/>
      <c r="M147" s="22"/>
      <c r="N147" s="22"/>
      <c r="O147" s="22"/>
      <c r="P147" s="22"/>
      <c r="Q147" s="27"/>
      <c r="R147" s="28"/>
      <c r="S147" s="376"/>
    </row>
    <row r="148" spans="1:19" ht="12.75" hidden="1">
      <c r="A148" s="14" t="e">
        <f t="shared" si="11"/>
        <v>#REF!</v>
      </c>
      <c r="B148" s="58"/>
      <c r="C148" s="53"/>
      <c r="D148" s="20"/>
      <c r="E148" s="129" t="s">
        <v>62</v>
      </c>
      <c r="F148" s="37">
        <v>122</v>
      </c>
      <c r="G148" s="37">
        <v>43</v>
      </c>
      <c r="H148" s="38"/>
      <c r="I148" s="37"/>
      <c r="J148" s="37">
        <f t="shared" si="10"/>
        <v>165</v>
      </c>
      <c r="K148" s="112"/>
      <c r="L148" s="21"/>
      <c r="M148" s="22"/>
      <c r="N148" s="22"/>
      <c r="O148" s="22"/>
      <c r="P148" s="22"/>
      <c r="Q148" s="27"/>
      <c r="R148" s="28"/>
      <c r="S148" s="376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57</v>
      </c>
      <c r="F149" s="37"/>
      <c r="G149" s="37"/>
      <c r="H149" s="38">
        <v>181</v>
      </c>
      <c r="I149" s="37"/>
      <c r="J149" s="37">
        <f t="shared" si="10"/>
        <v>181</v>
      </c>
      <c r="K149" s="112"/>
      <c r="L149" s="36"/>
      <c r="M149" s="37"/>
      <c r="N149" s="37"/>
      <c r="O149" s="37"/>
      <c r="P149" s="37"/>
      <c r="Q149" s="27"/>
      <c r="R149" s="28"/>
      <c r="S149" s="376"/>
    </row>
    <row r="150" spans="1:19" ht="12.75" hidden="1">
      <c r="A150" s="14" t="e">
        <f t="shared" si="11"/>
        <v>#REF!</v>
      </c>
      <c r="B150" s="58"/>
      <c r="C150" s="53"/>
      <c r="D150" s="20"/>
      <c r="E150" s="141" t="s">
        <v>63</v>
      </c>
      <c r="F150" s="37">
        <v>235</v>
      </c>
      <c r="G150" s="37">
        <v>83</v>
      </c>
      <c r="H150" s="38">
        <v>1375</v>
      </c>
      <c r="I150" s="37"/>
      <c r="J150" s="37">
        <f t="shared" si="10"/>
        <v>1693</v>
      </c>
      <c r="K150" s="112"/>
      <c r="L150" s="36"/>
      <c r="M150" s="37"/>
      <c r="N150" s="37"/>
      <c r="O150" s="37"/>
      <c r="P150" s="37"/>
      <c r="Q150" s="27"/>
      <c r="R150" s="28"/>
      <c r="S150" s="376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14</v>
      </c>
      <c r="F151" s="37"/>
      <c r="G151" s="37"/>
      <c r="H151" s="38">
        <v>402</v>
      </c>
      <c r="I151" s="37"/>
      <c r="J151" s="37">
        <f t="shared" si="10"/>
        <v>402</v>
      </c>
      <c r="K151" s="112"/>
      <c r="L151" s="36"/>
      <c r="M151" s="37"/>
      <c r="N151" s="37"/>
      <c r="O151" s="37"/>
      <c r="P151" s="37"/>
      <c r="Q151" s="27"/>
      <c r="R151" s="28"/>
      <c r="S151" s="376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58</v>
      </c>
      <c r="F152" s="37"/>
      <c r="G152" s="37"/>
      <c r="H152" s="38">
        <v>415</v>
      </c>
      <c r="I152" s="37"/>
      <c r="J152" s="37">
        <f t="shared" si="10"/>
        <v>415</v>
      </c>
      <c r="K152" s="112"/>
      <c r="L152" s="36"/>
      <c r="M152" s="37"/>
      <c r="N152" s="37"/>
      <c r="O152" s="37"/>
      <c r="P152" s="37"/>
      <c r="Q152" s="27"/>
      <c r="R152" s="28"/>
      <c r="S152" s="376"/>
    </row>
    <row r="153" spans="1:19" ht="12.75" hidden="1">
      <c r="A153" s="14" t="e">
        <f t="shared" si="11"/>
        <v>#REF!</v>
      </c>
      <c r="B153" s="58"/>
      <c r="C153" s="53"/>
      <c r="D153" s="20"/>
      <c r="E153" s="129" t="s">
        <v>16</v>
      </c>
      <c r="F153" s="37"/>
      <c r="G153" s="37"/>
      <c r="H153" s="38"/>
      <c r="I153" s="37"/>
      <c r="J153" s="37">
        <f t="shared" si="10"/>
        <v>0</v>
      </c>
      <c r="K153" s="112"/>
      <c r="L153" s="36"/>
      <c r="M153" s="37"/>
      <c r="N153" s="37"/>
      <c r="O153" s="37"/>
      <c r="P153" s="37"/>
      <c r="Q153" s="27"/>
      <c r="R153" s="28"/>
      <c r="S153" s="377"/>
    </row>
    <row r="154" spans="1:19" ht="12.75" hidden="1">
      <c r="A154" s="14" t="e">
        <f t="shared" si="11"/>
        <v>#REF!</v>
      </c>
      <c r="B154" s="58"/>
      <c r="C154" s="53"/>
      <c r="D154" s="20"/>
      <c r="E154" s="129" t="s">
        <v>64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40"/>
      <c r="Q154" s="27"/>
      <c r="R154" s="28"/>
      <c r="S154" s="376"/>
    </row>
    <row r="155" spans="1:19" ht="12.75" hidden="1">
      <c r="A155" s="14" t="e">
        <f t="shared" si="11"/>
        <v>#REF!</v>
      </c>
      <c r="B155" s="58"/>
      <c r="C155" s="53"/>
      <c r="D155" s="20"/>
      <c r="E155" s="141" t="s">
        <v>65</v>
      </c>
      <c r="F155" s="37"/>
      <c r="G155" s="37"/>
      <c r="H155" s="38">
        <v>200</v>
      </c>
      <c r="I155" s="37"/>
      <c r="J155" s="37">
        <f t="shared" si="10"/>
        <v>200</v>
      </c>
      <c r="K155" s="112"/>
      <c r="L155" s="36"/>
      <c r="M155" s="37"/>
      <c r="N155" s="37"/>
      <c r="O155" s="37"/>
      <c r="P155" s="37"/>
      <c r="Q155" s="27"/>
      <c r="R155" s="28"/>
      <c r="S155" s="376"/>
    </row>
    <row r="156" spans="1:19" ht="12.75" hidden="1">
      <c r="A156" s="14" t="e">
        <f t="shared" si="11"/>
        <v>#REF!</v>
      </c>
      <c r="B156" s="58"/>
      <c r="C156" s="53"/>
      <c r="D156" s="20"/>
      <c r="E156" s="141" t="s">
        <v>66</v>
      </c>
      <c r="F156" s="37"/>
      <c r="G156" s="37"/>
      <c r="H156" s="38"/>
      <c r="I156" s="37"/>
      <c r="J156" s="37">
        <f t="shared" si="10"/>
        <v>0</v>
      </c>
      <c r="K156" s="112"/>
      <c r="L156" s="36"/>
      <c r="M156" s="37"/>
      <c r="N156" s="37"/>
      <c r="O156" s="37"/>
      <c r="P156" s="37"/>
      <c r="Q156" s="27"/>
      <c r="R156" s="28"/>
      <c r="S156" s="376"/>
    </row>
    <row r="157" spans="1:19" ht="12.75" hidden="1">
      <c r="A157" s="14" t="e">
        <f t="shared" si="11"/>
        <v>#REF!</v>
      </c>
      <c r="B157" s="58"/>
      <c r="C157" s="53"/>
      <c r="D157" s="68" t="s">
        <v>17</v>
      </c>
      <c r="E157" s="145" t="s">
        <v>67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10"/>
        <v>28722</v>
      </c>
      <c r="K157" s="128"/>
      <c r="L157" s="63"/>
      <c r="M157" s="64"/>
      <c r="N157" s="64"/>
      <c r="O157" s="64"/>
      <c r="P157" s="64"/>
      <c r="Q157" s="62"/>
      <c r="R157" s="65"/>
      <c r="S157" s="381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57</v>
      </c>
      <c r="F158" s="37"/>
      <c r="G158" s="37"/>
      <c r="H158" s="38">
        <v>81</v>
      </c>
      <c r="I158" s="37"/>
      <c r="J158" s="37">
        <f t="shared" si="10"/>
        <v>81</v>
      </c>
      <c r="K158" s="112"/>
      <c r="L158" s="36"/>
      <c r="M158" s="37"/>
      <c r="N158" s="37"/>
      <c r="O158" s="37"/>
      <c r="P158" s="37"/>
      <c r="Q158" s="27"/>
      <c r="R158" s="28"/>
      <c r="S158" s="376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13</v>
      </c>
      <c r="F159" s="37"/>
      <c r="G159" s="37"/>
      <c r="H159" s="38">
        <f>5478+12</f>
        <v>5490</v>
      </c>
      <c r="I159" s="37"/>
      <c r="J159" s="37">
        <f t="shared" si="10"/>
        <v>5490</v>
      </c>
      <c r="K159" s="112"/>
      <c r="L159" s="36"/>
      <c r="M159" s="37"/>
      <c r="N159" s="37"/>
      <c r="O159" s="37"/>
      <c r="P159" s="37"/>
      <c r="Q159" s="27"/>
      <c r="R159" s="28"/>
      <c r="S159" s="376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61</v>
      </c>
      <c r="F160" s="37"/>
      <c r="G160" s="37"/>
      <c r="H160" s="38">
        <v>290</v>
      </c>
      <c r="I160" s="37"/>
      <c r="J160" s="37">
        <f t="shared" si="10"/>
        <v>290</v>
      </c>
      <c r="K160" s="112"/>
      <c r="L160" s="36"/>
      <c r="M160" s="37"/>
      <c r="N160" s="37"/>
      <c r="O160" s="37"/>
      <c r="P160" s="37"/>
      <c r="Q160" s="27"/>
      <c r="R160" s="28"/>
      <c r="S160" s="376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68</v>
      </c>
      <c r="F161" s="37"/>
      <c r="G161" s="37"/>
      <c r="H161" s="38"/>
      <c r="I161" s="37">
        <v>22</v>
      </c>
      <c r="J161" s="37">
        <f t="shared" si="10"/>
        <v>22</v>
      </c>
      <c r="K161" s="112"/>
      <c r="L161" s="36"/>
      <c r="M161" s="37"/>
      <c r="N161" s="37"/>
      <c r="O161" s="37"/>
      <c r="P161" s="37"/>
      <c r="Q161" s="27"/>
      <c r="R161" s="28"/>
      <c r="S161" s="376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58</v>
      </c>
      <c r="F162" s="37"/>
      <c r="G162" s="37"/>
      <c r="H162" s="38">
        <v>280</v>
      </c>
      <c r="I162" s="37"/>
      <c r="J162" s="37">
        <f t="shared" si="10"/>
        <v>280</v>
      </c>
      <c r="K162" s="112"/>
      <c r="L162" s="36"/>
      <c r="M162" s="37"/>
      <c r="N162" s="37"/>
      <c r="O162" s="37"/>
      <c r="P162" s="37"/>
      <c r="Q162" s="27"/>
      <c r="R162" s="28"/>
      <c r="S162" s="376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69</v>
      </c>
      <c r="F163" s="37"/>
      <c r="G163" s="37"/>
      <c r="H163" s="38">
        <v>1200</v>
      </c>
      <c r="I163" s="37"/>
      <c r="J163" s="37">
        <f t="shared" si="10"/>
        <v>1200</v>
      </c>
      <c r="K163" s="112"/>
      <c r="L163" s="36"/>
      <c r="M163" s="37"/>
      <c r="N163" s="37"/>
      <c r="O163" s="37"/>
      <c r="P163" s="37"/>
      <c r="Q163" s="27"/>
      <c r="R163" s="28"/>
      <c r="S163" s="376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65</v>
      </c>
      <c r="F164" s="37"/>
      <c r="G164" s="37"/>
      <c r="H164" s="38">
        <v>200</v>
      </c>
      <c r="I164" s="37"/>
      <c r="J164" s="37">
        <f t="shared" si="10"/>
        <v>200</v>
      </c>
      <c r="K164" s="112"/>
      <c r="L164" s="36"/>
      <c r="M164" s="37"/>
      <c r="N164" s="37"/>
      <c r="O164" s="37"/>
      <c r="P164" s="37"/>
      <c r="Q164" s="27"/>
      <c r="R164" s="28"/>
      <c r="S164" s="376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14</v>
      </c>
      <c r="F165" s="37"/>
      <c r="G165" s="37"/>
      <c r="H165" s="38">
        <v>497</v>
      </c>
      <c r="I165" s="37"/>
      <c r="J165" s="37">
        <f t="shared" si="10"/>
        <v>497</v>
      </c>
      <c r="K165" s="112"/>
      <c r="L165" s="36"/>
      <c r="M165" s="37"/>
      <c r="N165" s="37"/>
      <c r="O165" s="37"/>
      <c r="P165" s="37"/>
      <c r="Q165" s="27"/>
      <c r="R165" s="28"/>
      <c r="S165" s="376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70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40"/>
      <c r="Q166" s="27"/>
      <c r="R166" s="28"/>
      <c r="S166" s="376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16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376"/>
    </row>
    <row r="168" spans="1:19" ht="12.75" hidden="1">
      <c r="A168" s="14" t="e">
        <f t="shared" si="11"/>
        <v>#REF!</v>
      </c>
      <c r="B168" s="58"/>
      <c r="C168" s="53"/>
      <c r="D168" s="20"/>
      <c r="E168" s="129" t="s">
        <v>71</v>
      </c>
      <c r="F168" s="37"/>
      <c r="G168" s="37"/>
      <c r="H168" s="38"/>
      <c r="I168" s="37"/>
      <c r="J168" s="37">
        <f t="shared" si="10"/>
        <v>0</v>
      </c>
      <c r="K168" s="112"/>
      <c r="L168" s="36"/>
      <c r="M168" s="37"/>
      <c r="N168" s="37"/>
      <c r="O168" s="37"/>
      <c r="P168" s="37"/>
      <c r="Q168" s="27"/>
      <c r="R168" s="28"/>
      <c r="S168" s="376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66</v>
      </c>
      <c r="F169" s="37"/>
      <c r="G169" s="37"/>
      <c r="H169" s="38"/>
      <c r="I169" s="37"/>
      <c r="J169" s="37">
        <f t="shared" si="10"/>
        <v>0</v>
      </c>
      <c r="K169" s="112"/>
      <c r="L169" s="36"/>
      <c r="M169" s="37"/>
      <c r="N169" s="37"/>
      <c r="O169" s="37"/>
      <c r="P169" s="37"/>
      <c r="Q169" s="27"/>
      <c r="R169" s="28"/>
      <c r="S169" s="376"/>
    </row>
    <row r="170" spans="1:19" ht="12.75" hidden="1">
      <c r="A170" s="14" t="e">
        <f t="shared" si="11"/>
        <v>#REF!</v>
      </c>
      <c r="B170" s="58"/>
      <c r="C170" s="53"/>
      <c r="D170" s="68" t="s">
        <v>19</v>
      </c>
      <c r="E170" s="145" t="s">
        <v>72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10"/>
        <v>19575</v>
      </c>
      <c r="K170" s="128"/>
      <c r="L170" s="63"/>
      <c r="M170" s="64"/>
      <c r="N170" s="64"/>
      <c r="O170" s="64"/>
      <c r="P170" s="64"/>
      <c r="Q170" s="62"/>
      <c r="R170" s="65"/>
      <c r="S170" s="380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57</v>
      </c>
      <c r="F171" s="37"/>
      <c r="G171" s="37"/>
      <c r="H171" s="38">
        <v>60</v>
      </c>
      <c r="I171" s="37"/>
      <c r="J171" s="37">
        <f t="shared" si="10"/>
        <v>60</v>
      </c>
      <c r="K171" s="112"/>
      <c r="L171" s="36"/>
      <c r="M171" s="37"/>
      <c r="N171" s="37"/>
      <c r="O171" s="37"/>
      <c r="P171" s="37"/>
      <c r="Q171" s="27"/>
      <c r="R171" s="28"/>
      <c r="S171" s="376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13</v>
      </c>
      <c r="F172" s="37"/>
      <c r="G172" s="37"/>
      <c r="H172" s="38">
        <f>3905+12+2-415</f>
        <v>3504</v>
      </c>
      <c r="I172" s="37"/>
      <c r="J172" s="37">
        <f t="shared" si="10"/>
        <v>3504</v>
      </c>
      <c r="K172" s="112"/>
      <c r="L172" s="36"/>
      <c r="M172" s="37"/>
      <c r="N172" s="37"/>
      <c r="O172" s="37"/>
      <c r="P172" s="37"/>
      <c r="Q172" s="27"/>
      <c r="R172" s="28"/>
      <c r="S172" s="376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15</v>
      </c>
      <c r="F173" s="37"/>
      <c r="G173" s="37"/>
      <c r="H173" s="38">
        <v>415</v>
      </c>
      <c r="I173" s="37"/>
      <c r="J173" s="37">
        <f t="shared" si="10"/>
        <v>415</v>
      </c>
      <c r="K173" s="112"/>
      <c r="L173" s="36"/>
      <c r="M173" s="37"/>
      <c r="N173" s="37"/>
      <c r="O173" s="37"/>
      <c r="P173" s="37"/>
      <c r="Q173" s="27"/>
      <c r="R173" s="28"/>
      <c r="S173" s="376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61</v>
      </c>
      <c r="F174" s="37"/>
      <c r="G174" s="37"/>
      <c r="H174" s="38">
        <v>21</v>
      </c>
      <c r="I174" s="37"/>
      <c r="J174" s="37">
        <f t="shared" si="10"/>
        <v>21</v>
      </c>
      <c r="K174" s="112"/>
      <c r="L174" s="36"/>
      <c r="M174" s="37"/>
      <c r="N174" s="37"/>
      <c r="O174" s="37"/>
      <c r="P174" s="37"/>
      <c r="Q174" s="27"/>
      <c r="R174" s="28"/>
      <c r="S174" s="376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14</v>
      </c>
      <c r="F175" s="37"/>
      <c r="G175" s="37"/>
      <c r="H175" s="38">
        <v>341</v>
      </c>
      <c r="I175" s="37"/>
      <c r="J175" s="37">
        <f t="shared" si="10"/>
        <v>341</v>
      </c>
      <c r="K175" s="112"/>
      <c r="L175" s="36"/>
      <c r="M175" s="37"/>
      <c r="N175" s="37"/>
      <c r="O175" s="37"/>
      <c r="P175" s="37"/>
      <c r="Q175" s="27"/>
      <c r="R175" s="28"/>
      <c r="S175" s="376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58</v>
      </c>
      <c r="F176" s="37"/>
      <c r="G176" s="37"/>
      <c r="H176" s="38">
        <v>500</v>
      </c>
      <c r="I176" s="37"/>
      <c r="J176" s="37">
        <f t="shared" si="10"/>
        <v>500</v>
      </c>
      <c r="K176" s="112"/>
      <c r="L176" s="36"/>
      <c r="M176" s="37"/>
      <c r="N176" s="37"/>
      <c r="O176" s="37"/>
      <c r="P176" s="37"/>
      <c r="Q176" s="27"/>
      <c r="R176" s="28"/>
      <c r="S176" s="376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68</v>
      </c>
      <c r="F177" s="37"/>
      <c r="G177" s="37"/>
      <c r="H177" s="38"/>
      <c r="I177" s="37">
        <v>6</v>
      </c>
      <c r="J177" s="37">
        <f t="shared" si="10"/>
        <v>6</v>
      </c>
      <c r="K177" s="112"/>
      <c r="L177" s="36"/>
      <c r="M177" s="37"/>
      <c r="N177" s="37"/>
      <c r="O177" s="37"/>
      <c r="P177" s="37"/>
      <c r="Q177" s="27"/>
      <c r="R177" s="28"/>
      <c r="S177" s="376"/>
    </row>
    <row r="178" spans="1:19" ht="12.75" hidden="1">
      <c r="A178" s="14" t="e">
        <f t="shared" si="11"/>
        <v>#REF!</v>
      </c>
      <c r="B178" s="58"/>
      <c r="C178" s="53"/>
      <c r="D178" s="20"/>
      <c r="E178" s="129" t="s">
        <v>16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376"/>
    </row>
    <row r="179" spans="1:19" ht="12.75" hidden="1">
      <c r="A179" s="14" t="e">
        <f t="shared" si="11"/>
        <v>#REF!</v>
      </c>
      <c r="B179" s="58"/>
      <c r="C179" s="53"/>
      <c r="D179" s="20"/>
      <c r="E179" s="129" t="s">
        <v>73</v>
      </c>
      <c r="F179" s="37"/>
      <c r="G179" s="37"/>
      <c r="H179" s="38"/>
      <c r="I179" s="37"/>
      <c r="J179" s="37">
        <f t="shared" si="10"/>
        <v>0</v>
      </c>
      <c r="K179" s="112"/>
      <c r="L179" s="36"/>
      <c r="M179" s="37"/>
      <c r="N179" s="37"/>
      <c r="O179" s="37"/>
      <c r="P179" s="37"/>
      <c r="Q179" s="27"/>
      <c r="R179" s="28"/>
      <c r="S179" s="376"/>
    </row>
    <row r="180" spans="1:19" ht="13.5" hidden="1" thickBot="1">
      <c r="A180" s="14" t="e">
        <f t="shared" si="11"/>
        <v>#REF!</v>
      </c>
      <c r="B180" s="58"/>
      <c r="C180" s="53"/>
      <c r="D180" s="20"/>
      <c r="E180" s="141" t="s">
        <v>66</v>
      </c>
      <c r="F180" s="37"/>
      <c r="G180" s="37"/>
      <c r="H180" s="38"/>
      <c r="I180" s="37"/>
      <c r="J180" s="37">
        <f t="shared" si="10"/>
        <v>0</v>
      </c>
      <c r="K180" s="112"/>
      <c r="L180" s="36"/>
      <c r="M180" s="37"/>
      <c r="N180" s="37"/>
      <c r="O180" s="37"/>
      <c r="P180" s="37"/>
      <c r="Q180" s="27"/>
      <c r="R180" s="28"/>
      <c r="S180" s="373"/>
    </row>
    <row r="181" spans="1:20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74"/>
      <c r="T181" s="5"/>
    </row>
    <row r="182" spans="1:20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74"/>
      <c r="T182" s="5"/>
    </row>
    <row r="183" spans="1:20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375"/>
      <c r="T183" s="5"/>
    </row>
    <row r="184" spans="1:20" s="32" customFormat="1" ht="2.25" customHeight="1" hidden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375"/>
      <c r="T184" s="5"/>
    </row>
    <row r="185" spans="1:20" s="32" customFormat="1" ht="13.5" customHeight="1" hidden="1">
      <c r="A185" s="464" t="s">
        <v>1</v>
      </c>
      <c r="B185" s="465"/>
      <c r="C185" s="465"/>
      <c r="D185" s="465"/>
      <c r="E185" s="465"/>
      <c r="F185" s="465"/>
      <c r="G185" s="465"/>
      <c r="H185" s="465"/>
      <c r="I185" s="465"/>
      <c r="J185" s="465"/>
      <c r="K185" s="466"/>
      <c r="L185" s="114"/>
      <c r="M185" s="115"/>
      <c r="N185" s="115"/>
      <c r="O185" s="115"/>
      <c r="P185" s="115"/>
      <c r="Q185" s="116"/>
      <c r="R185" s="9"/>
      <c r="S185" s="483"/>
      <c r="T185" s="5"/>
    </row>
    <row r="186" spans="1:20" s="32" customFormat="1" ht="15" customHeight="1" hidden="1">
      <c r="A186" s="132"/>
      <c r="B186" s="133"/>
      <c r="C186" s="134"/>
      <c r="D186" s="135"/>
      <c r="E186" s="136"/>
      <c r="F186" s="470" t="s">
        <v>2</v>
      </c>
      <c r="G186" s="470"/>
      <c r="H186" s="470"/>
      <c r="I186" s="470"/>
      <c r="J186" s="470"/>
      <c r="K186" s="137"/>
      <c r="L186" s="471"/>
      <c r="M186" s="470"/>
      <c r="N186" s="470"/>
      <c r="O186" s="470"/>
      <c r="P186" s="470"/>
      <c r="Q186" s="472"/>
      <c r="R186" s="10"/>
      <c r="S186" s="484"/>
      <c r="T186" s="5"/>
    </row>
    <row r="187" spans="1:20" s="32" customFormat="1" ht="12.75" hidden="1">
      <c r="A187" s="132"/>
      <c r="B187" s="138" t="s">
        <v>4</v>
      </c>
      <c r="C187" s="135" t="s">
        <v>5</v>
      </c>
      <c r="D187" s="473" t="s">
        <v>6</v>
      </c>
      <c r="E187" s="474"/>
      <c r="F187" s="474"/>
      <c r="G187" s="474"/>
      <c r="H187" s="474"/>
      <c r="I187" s="474"/>
      <c r="J187" s="474"/>
      <c r="K187" s="139"/>
      <c r="L187" s="475"/>
      <c r="M187" s="476"/>
      <c r="N187" s="476"/>
      <c r="O187" s="476"/>
      <c r="P187" s="476"/>
      <c r="Q187" s="477"/>
      <c r="R187" s="11"/>
      <c r="S187" s="484"/>
      <c r="T187" s="5"/>
    </row>
    <row r="188" spans="1:20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28">
        <v>610</v>
      </c>
      <c r="G188" s="428">
        <v>620</v>
      </c>
      <c r="H188" s="428">
        <v>630</v>
      </c>
      <c r="I188" s="428">
        <v>640</v>
      </c>
      <c r="J188" s="428" t="s">
        <v>10</v>
      </c>
      <c r="K188" s="140"/>
      <c r="L188" s="478"/>
      <c r="M188" s="428"/>
      <c r="N188" s="428"/>
      <c r="O188" s="428"/>
      <c r="P188" s="428"/>
      <c r="Q188" s="479"/>
      <c r="R188" s="12"/>
      <c r="S188" s="484"/>
      <c r="T188" s="5"/>
    </row>
    <row r="189" spans="1:20" s="32" customFormat="1" ht="13.5" hidden="1" thickBot="1">
      <c r="A189" s="132"/>
      <c r="B189" s="138"/>
      <c r="C189" s="135"/>
      <c r="D189" s="135"/>
      <c r="E189" s="136"/>
      <c r="F189" s="428"/>
      <c r="G189" s="428"/>
      <c r="H189" s="428"/>
      <c r="I189" s="428"/>
      <c r="J189" s="428"/>
      <c r="K189" s="140"/>
      <c r="L189" s="478"/>
      <c r="M189" s="428"/>
      <c r="N189" s="428"/>
      <c r="O189" s="428"/>
      <c r="P189" s="428"/>
      <c r="Q189" s="479"/>
      <c r="R189" s="12"/>
      <c r="S189" s="485"/>
      <c r="T189" s="5"/>
    </row>
    <row r="190" spans="1:19" ht="12.75" hidden="1">
      <c r="A190" s="14" t="e">
        <f>A180+1</f>
        <v>#REF!</v>
      </c>
      <c r="B190" s="58"/>
      <c r="C190" s="53"/>
      <c r="D190" s="68" t="s">
        <v>23</v>
      </c>
      <c r="E190" s="145" t="s">
        <v>74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12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381"/>
    </row>
    <row r="191" spans="1:19" ht="12.75" hidden="1">
      <c r="A191" s="14" t="e">
        <f aca="true" t="shared" si="13" ref="A191:A218">A190+1</f>
        <v>#REF!</v>
      </c>
      <c r="B191" s="58"/>
      <c r="C191" s="53"/>
      <c r="D191" s="20"/>
      <c r="E191" s="129" t="s">
        <v>57</v>
      </c>
      <c r="F191" s="37"/>
      <c r="G191" s="37"/>
      <c r="H191" s="38">
        <v>76</v>
      </c>
      <c r="I191" s="37"/>
      <c r="J191" s="37">
        <f t="shared" si="12"/>
        <v>76</v>
      </c>
      <c r="K191" s="112"/>
      <c r="L191" s="36"/>
      <c r="M191" s="37"/>
      <c r="N191" s="37"/>
      <c r="O191" s="37"/>
      <c r="P191" s="37"/>
      <c r="Q191" s="27"/>
      <c r="R191" s="28"/>
      <c r="S191" s="376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13</v>
      </c>
      <c r="F192" s="37"/>
      <c r="G192" s="37"/>
      <c r="H192" s="38">
        <f>3409+12-H193</f>
        <v>2907</v>
      </c>
      <c r="I192" s="37"/>
      <c r="J192" s="37">
        <f t="shared" si="12"/>
        <v>2907</v>
      </c>
      <c r="K192" s="112"/>
      <c r="L192" s="36"/>
      <c r="M192" s="37"/>
      <c r="N192" s="37"/>
      <c r="O192" s="37"/>
      <c r="P192" s="37"/>
      <c r="Q192" s="27"/>
      <c r="R192" s="28"/>
      <c r="S192" s="376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15</v>
      </c>
      <c r="F193" s="37"/>
      <c r="G193" s="37"/>
      <c r="H193" s="38">
        <v>514</v>
      </c>
      <c r="I193" s="37"/>
      <c r="J193" s="37">
        <f t="shared" si="12"/>
        <v>514</v>
      </c>
      <c r="K193" s="112"/>
      <c r="L193" s="36"/>
      <c r="M193" s="37"/>
      <c r="N193" s="37"/>
      <c r="O193" s="37"/>
      <c r="P193" s="37"/>
      <c r="Q193" s="27"/>
      <c r="R193" s="28"/>
      <c r="S193" s="376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61</v>
      </c>
      <c r="F194" s="37"/>
      <c r="G194" s="37"/>
      <c r="H194" s="38">
        <v>300</v>
      </c>
      <c r="I194" s="37"/>
      <c r="J194" s="37">
        <f t="shared" si="12"/>
        <v>300</v>
      </c>
      <c r="K194" s="112"/>
      <c r="L194" s="36"/>
      <c r="M194" s="37"/>
      <c r="N194" s="37"/>
      <c r="O194" s="37"/>
      <c r="P194" s="37"/>
      <c r="Q194" s="27"/>
      <c r="R194" s="28"/>
      <c r="S194" s="376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14</v>
      </c>
      <c r="F195" s="37"/>
      <c r="G195" s="37"/>
      <c r="H195" s="38">
        <v>317</v>
      </c>
      <c r="I195" s="37"/>
      <c r="J195" s="37">
        <f t="shared" si="12"/>
        <v>317</v>
      </c>
      <c r="K195" s="112"/>
      <c r="L195" s="36"/>
      <c r="M195" s="37"/>
      <c r="N195" s="37"/>
      <c r="O195" s="37"/>
      <c r="P195" s="37"/>
      <c r="Q195" s="27"/>
      <c r="R195" s="28"/>
      <c r="S195" s="376"/>
    </row>
    <row r="196" spans="1:19" ht="12.75" hidden="1">
      <c r="A196" s="14" t="e">
        <f t="shared" si="13"/>
        <v>#REF!</v>
      </c>
      <c r="B196" s="58"/>
      <c r="C196" s="53"/>
      <c r="D196" s="20"/>
      <c r="E196" s="129" t="s">
        <v>68</v>
      </c>
      <c r="F196" s="37"/>
      <c r="G196" s="37"/>
      <c r="H196" s="38"/>
      <c r="I196" s="37">
        <v>180</v>
      </c>
      <c r="J196" s="37">
        <f t="shared" si="12"/>
        <v>180</v>
      </c>
      <c r="K196" s="112"/>
      <c r="L196" s="36"/>
      <c r="M196" s="37"/>
      <c r="N196" s="37"/>
      <c r="O196" s="37"/>
      <c r="P196" s="37"/>
      <c r="Q196" s="27"/>
      <c r="R196" s="28"/>
      <c r="S196" s="376"/>
    </row>
    <row r="197" spans="1:19" ht="12.75" hidden="1">
      <c r="A197" s="14" t="e">
        <f t="shared" si="13"/>
        <v>#REF!</v>
      </c>
      <c r="B197" s="58"/>
      <c r="C197" s="53"/>
      <c r="D197" s="20"/>
      <c r="E197" s="129" t="s">
        <v>58</v>
      </c>
      <c r="F197" s="37"/>
      <c r="G197" s="37"/>
      <c r="H197" s="38">
        <v>405</v>
      </c>
      <c r="I197" s="37"/>
      <c r="J197" s="37">
        <f t="shared" si="12"/>
        <v>405</v>
      </c>
      <c r="K197" s="112"/>
      <c r="L197" s="36"/>
      <c r="M197" s="37"/>
      <c r="N197" s="37"/>
      <c r="O197" s="37"/>
      <c r="P197" s="37"/>
      <c r="Q197" s="27"/>
      <c r="R197" s="28"/>
      <c r="S197" s="376"/>
    </row>
    <row r="198" spans="1:19" ht="12.75" hidden="1">
      <c r="A198" s="14" t="e">
        <f t="shared" si="13"/>
        <v>#REF!</v>
      </c>
      <c r="B198" s="58"/>
      <c r="C198" s="53"/>
      <c r="D198" s="20"/>
      <c r="E198" s="141" t="s">
        <v>66</v>
      </c>
      <c r="F198" s="37"/>
      <c r="G198" s="37"/>
      <c r="H198" s="38"/>
      <c r="I198" s="37"/>
      <c r="J198" s="37">
        <f t="shared" si="12"/>
        <v>0</v>
      </c>
      <c r="K198" s="112"/>
      <c r="L198" s="36"/>
      <c r="M198" s="37"/>
      <c r="N198" s="37"/>
      <c r="O198" s="37"/>
      <c r="P198" s="37"/>
      <c r="Q198" s="27"/>
      <c r="R198" s="28"/>
      <c r="S198" s="376"/>
    </row>
    <row r="199" spans="1:19" ht="12.75" hidden="1">
      <c r="A199" s="14" t="e">
        <f t="shared" si="13"/>
        <v>#REF!</v>
      </c>
      <c r="B199" s="58"/>
      <c r="C199" s="53"/>
      <c r="D199" s="68" t="s">
        <v>25</v>
      </c>
      <c r="E199" s="145" t="s">
        <v>75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12"/>
        <v>10697</v>
      </c>
      <c r="K199" s="147"/>
      <c r="L199" s="63"/>
      <c r="M199" s="64"/>
      <c r="N199" s="64"/>
      <c r="O199" s="64"/>
      <c r="P199" s="64"/>
      <c r="Q199" s="62"/>
      <c r="R199" s="65"/>
      <c r="S199" s="381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57</v>
      </c>
      <c r="F200" s="37"/>
      <c r="G200" s="37"/>
      <c r="H200" s="38">
        <v>54</v>
      </c>
      <c r="I200" s="37"/>
      <c r="J200" s="37">
        <f t="shared" si="12"/>
        <v>54</v>
      </c>
      <c r="K200" s="112"/>
      <c r="L200" s="36"/>
      <c r="M200" s="37"/>
      <c r="N200" s="37"/>
      <c r="O200" s="37"/>
      <c r="P200" s="37"/>
      <c r="Q200" s="27"/>
      <c r="R200" s="28"/>
      <c r="S200" s="376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13</v>
      </c>
      <c r="F201" s="37"/>
      <c r="G201" s="37"/>
      <c r="H201" s="38">
        <f>2098+12</f>
        <v>2110</v>
      </c>
      <c r="I201" s="37"/>
      <c r="J201" s="37">
        <f t="shared" si="12"/>
        <v>2110</v>
      </c>
      <c r="K201" s="112"/>
      <c r="L201" s="36"/>
      <c r="M201" s="37"/>
      <c r="N201" s="37"/>
      <c r="O201" s="37"/>
      <c r="P201" s="37"/>
      <c r="Q201" s="27"/>
      <c r="R201" s="28"/>
      <c r="S201" s="376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61</v>
      </c>
      <c r="F202" s="37"/>
      <c r="G202" s="37"/>
      <c r="H202" s="38">
        <v>110</v>
      </c>
      <c r="I202" s="37"/>
      <c r="J202" s="37">
        <f t="shared" si="12"/>
        <v>110</v>
      </c>
      <c r="K202" s="112"/>
      <c r="L202" s="36"/>
      <c r="M202" s="37"/>
      <c r="N202" s="37"/>
      <c r="O202" s="37"/>
      <c r="P202" s="37"/>
      <c r="Q202" s="27"/>
      <c r="R202" s="28"/>
      <c r="S202" s="376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14</v>
      </c>
      <c r="F203" s="37"/>
      <c r="G203" s="37"/>
      <c r="H203" s="38">
        <v>206</v>
      </c>
      <c r="I203" s="37"/>
      <c r="J203" s="37">
        <f t="shared" si="12"/>
        <v>206</v>
      </c>
      <c r="K203" s="112"/>
      <c r="L203" s="36"/>
      <c r="M203" s="37"/>
      <c r="N203" s="37"/>
      <c r="O203" s="37"/>
      <c r="P203" s="37"/>
      <c r="Q203" s="27"/>
      <c r="R203" s="28"/>
      <c r="S203" s="376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58</v>
      </c>
      <c r="F204" s="37"/>
      <c r="G204" s="37"/>
      <c r="H204" s="38">
        <v>305</v>
      </c>
      <c r="I204" s="37"/>
      <c r="J204" s="37">
        <f t="shared" si="12"/>
        <v>305</v>
      </c>
      <c r="K204" s="112"/>
      <c r="L204" s="36"/>
      <c r="M204" s="37"/>
      <c r="N204" s="37"/>
      <c r="O204" s="37"/>
      <c r="P204" s="37"/>
      <c r="Q204" s="27"/>
      <c r="R204" s="28"/>
      <c r="S204" s="376"/>
    </row>
    <row r="205" spans="1:19" ht="12.75" hidden="1">
      <c r="A205" s="14" t="e">
        <f t="shared" si="13"/>
        <v>#REF!</v>
      </c>
      <c r="B205" s="58"/>
      <c r="C205" s="53"/>
      <c r="D205" s="20"/>
      <c r="E205" s="129" t="s">
        <v>16</v>
      </c>
      <c r="F205" s="37"/>
      <c r="G205" s="37"/>
      <c r="H205" s="38"/>
      <c r="I205" s="37"/>
      <c r="J205" s="37">
        <f t="shared" si="12"/>
        <v>0</v>
      </c>
      <c r="K205" s="112"/>
      <c r="L205" s="36"/>
      <c r="M205" s="37"/>
      <c r="N205" s="37"/>
      <c r="O205" s="37"/>
      <c r="P205" s="37"/>
      <c r="Q205" s="27"/>
      <c r="R205" s="28"/>
      <c r="S205" s="376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66</v>
      </c>
      <c r="F206" s="37"/>
      <c r="G206" s="37"/>
      <c r="H206" s="38"/>
      <c r="I206" s="37"/>
      <c r="J206" s="37">
        <f t="shared" si="12"/>
        <v>0</v>
      </c>
      <c r="K206" s="112"/>
      <c r="L206" s="36"/>
      <c r="M206" s="37"/>
      <c r="N206" s="37"/>
      <c r="O206" s="37"/>
      <c r="P206" s="37"/>
      <c r="Q206" s="27"/>
      <c r="R206" s="28"/>
      <c r="S206" s="376"/>
    </row>
    <row r="207" spans="1:19" ht="12.75" hidden="1">
      <c r="A207" s="14" t="e">
        <f t="shared" si="13"/>
        <v>#REF!</v>
      </c>
      <c r="B207" s="58"/>
      <c r="C207" s="53"/>
      <c r="D207" s="68" t="s">
        <v>27</v>
      </c>
      <c r="E207" s="145" t="s">
        <v>76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12"/>
        <v>12613</v>
      </c>
      <c r="K207" s="147"/>
      <c r="L207" s="63"/>
      <c r="M207" s="64"/>
      <c r="N207" s="64"/>
      <c r="O207" s="64"/>
      <c r="P207" s="64"/>
      <c r="Q207" s="62"/>
      <c r="R207" s="65"/>
      <c r="S207" s="381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57</v>
      </c>
      <c r="F208" s="37"/>
      <c r="G208" s="37"/>
      <c r="H208" s="38">
        <v>65</v>
      </c>
      <c r="I208" s="37"/>
      <c r="J208" s="37">
        <f t="shared" si="12"/>
        <v>65</v>
      </c>
      <c r="K208" s="112"/>
      <c r="L208" s="36"/>
      <c r="M208" s="37"/>
      <c r="N208" s="37"/>
      <c r="O208" s="37"/>
      <c r="P208" s="37"/>
      <c r="Q208" s="27"/>
      <c r="R208" s="28"/>
      <c r="S208" s="376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13</v>
      </c>
      <c r="F209" s="37"/>
      <c r="G209" s="37"/>
      <c r="H209" s="38">
        <f>2290+12</f>
        <v>2302</v>
      </c>
      <c r="I209" s="37"/>
      <c r="J209" s="37">
        <f t="shared" si="12"/>
        <v>2302</v>
      </c>
      <c r="K209" s="112"/>
      <c r="L209" s="36"/>
      <c r="M209" s="37"/>
      <c r="N209" s="37"/>
      <c r="O209" s="37"/>
      <c r="P209" s="37"/>
      <c r="Q209" s="27"/>
      <c r="R209" s="28"/>
      <c r="S209" s="376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61</v>
      </c>
      <c r="F210" s="37"/>
      <c r="G210" s="37"/>
      <c r="H210" s="38">
        <v>133</v>
      </c>
      <c r="I210" s="37"/>
      <c r="J210" s="37">
        <f t="shared" si="12"/>
        <v>133</v>
      </c>
      <c r="K210" s="112"/>
      <c r="L210" s="36"/>
      <c r="M210" s="37"/>
      <c r="N210" s="37"/>
      <c r="O210" s="37"/>
      <c r="P210" s="37"/>
      <c r="Q210" s="27"/>
      <c r="R210" s="28"/>
      <c r="S210" s="376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77</v>
      </c>
      <c r="F211" s="37">
        <v>80</v>
      </c>
      <c r="G211" s="37">
        <v>27</v>
      </c>
      <c r="H211" s="38"/>
      <c r="I211" s="37"/>
      <c r="J211" s="37">
        <f t="shared" si="12"/>
        <v>107</v>
      </c>
      <c r="K211" s="112"/>
      <c r="L211" s="36"/>
      <c r="M211" s="37"/>
      <c r="N211" s="37"/>
      <c r="O211" s="37"/>
      <c r="P211" s="37"/>
      <c r="Q211" s="27"/>
      <c r="R211" s="28"/>
      <c r="S211" s="376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14</v>
      </c>
      <c r="F212" s="37"/>
      <c r="G212" s="37"/>
      <c r="H212" s="38">
        <v>209</v>
      </c>
      <c r="I212" s="37"/>
      <c r="J212" s="37">
        <f t="shared" si="12"/>
        <v>209</v>
      </c>
      <c r="K212" s="112"/>
      <c r="L212" s="36"/>
      <c r="M212" s="37"/>
      <c r="N212" s="37"/>
      <c r="O212" s="37"/>
      <c r="P212" s="37"/>
      <c r="Q212" s="27"/>
      <c r="R212" s="28"/>
      <c r="S212" s="376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78</v>
      </c>
      <c r="F213" s="37"/>
      <c r="G213" s="37"/>
      <c r="H213" s="38">
        <v>700</v>
      </c>
      <c r="I213" s="37"/>
      <c r="J213" s="37">
        <f t="shared" si="12"/>
        <v>700</v>
      </c>
      <c r="K213" s="112"/>
      <c r="L213" s="36"/>
      <c r="M213" s="37"/>
      <c r="N213" s="37"/>
      <c r="O213" s="37"/>
      <c r="P213" s="37"/>
      <c r="Q213" s="27"/>
      <c r="R213" s="28"/>
      <c r="S213" s="376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68</v>
      </c>
      <c r="F214" s="37"/>
      <c r="G214" s="37"/>
      <c r="H214" s="38"/>
      <c r="I214" s="37">
        <v>4</v>
      </c>
      <c r="J214" s="37">
        <f t="shared" si="12"/>
        <v>4</v>
      </c>
      <c r="K214" s="112"/>
      <c r="L214" s="36"/>
      <c r="M214" s="37"/>
      <c r="N214" s="37"/>
      <c r="O214" s="37"/>
      <c r="P214" s="37"/>
      <c r="Q214" s="27"/>
      <c r="R214" s="28"/>
      <c r="S214" s="376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58</v>
      </c>
      <c r="F215" s="37"/>
      <c r="G215" s="37"/>
      <c r="H215" s="38">
        <v>350</v>
      </c>
      <c r="I215" s="37"/>
      <c r="J215" s="37">
        <f t="shared" si="12"/>
        <v>350</v>
      </c>
      <c r="K215" s="112"/>
      <c r="L215" s="36"/>
      <c r="M215" s="37"/>
      <c r="N215" s="37"/>
      <c r="O215" s="37"/>
      <c r="P215" s="37"/>
      <c r="Q215" s="27"/>
      <c r="R215" s="28"/>
      <c r="S215" s="376"/>
    </row>
    <row r="216" spans="1:19" ht="12.75" hidden="1">
      <c r="A216" s="14" t="e">
        <f t="shared" si="13"/>
        <v>#REF!</v>
      </c>
      <c r="B216" s="58"/>
      <c r="C216" s="53"/>
      <c r="D216" s="20"/>
      <c r="E216" s="129" t="s">
        <v>79</v>
      </c>
      <c r="F216" s="37"/>
      <c r="G216" s="37"/>
      <c r="H216" s="38">
        <v>100</v>
      </c>
      <c r="I216" s="37"/>
      <c r="J216" s="37">
        <f t="shared" si="12"/>
        <v>100</v>
      </c>
      <c r="K216" s="112"/>
      <c r="L216" s="36"/>
      <c r="M216" s="37"/>
      <c r="N216" s="37"/>
      <c r="O216" s="37"/>
      <c r="P216" s="37"/>
      <c r="Q216" s="27"/>
      <c r="R216" s="28"/>
      <c r="S216" s="376"/>
    </row>
    <row r="217" spans="1:19" ht="12.75" hidden="1">
      <c r="A217" s="14" t="e">
        <f t="shared" si="13"/>
        <v>#REF!</v>
      </c>
      <c r="B217" s="58"/>
      <c r="C217" s="53"/>
      <c r="D217" s="20"/>
      <c r="E217" s="129" t="s">
        <v>16</v>
      </c>
      <c r="F217" s="37"/>
      <c r="G217" s="37"/>
      <c r="H217" s="38"/>
      <c r="I217" s="37"/>
      <c r="J217" s="37">
        <f t="shared" si="12"/>
        <v>0</v>
      </c>
      <c r="K217" s="112"/>
      <c r="L217" s="36"/>
      <c r="M217" s="37"/>
      <c r="N217" s="37"/>
      <c r="O217" s="37"/>
      <c r="P217" s="37"/>
      <c r="Q217" s="27"/>
      <c r="R217" s="28"/>
      <c r="S217" s="376"/>
    </row>
    <row r="218" spans="1:19" ht="13.5" hidden="1" thickBot="1">
      <c r="A218" s="14" t="e">
        <f t="shared" si="13"/>
        <v>#REF!</v>
      </c>
      <c r="B218" s="58"/>
      <c r="C218" s="53"/>
      <c r="D218" s="20"/>
      <c r="E218" s="129" t="s">
        <v>66</v>
      </c>
      <c r="F218" s="37"/>
      <c r="G218" s="37"/>
      <c r="H218" s="38"/>
      <c r="I218" s="37"/>
      <c r="J218" s="37">
        <f t="shared" si="12"/>
        <v>0</v>
      </c>
      <c r="K218" s="112"/>
      <c r="L218" s="36"/>
      <c r="M218" s="37"/>
      <c r="N218" s="37"/>
      <c r="O218" s="37"/>
      <c r="P218" s="37"/>
      <c r="Q218" s="27"/>
      <c r="R218" s="28"/>
      <c r="S218" s="373"/>
    </row>
    <row r="219" spans="1:20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74"/>
      <c r="T219" s="5"/>
    </row>
    <row r="220" spans="1:20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74"/>
      <c r="T220" s="5"/>
    </row>
    <row r="221" spans="1:20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74"/>
      <c r="T221" s="5"/>
    </row>
    <row r="222" spans="1:20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74"/>
      <c r="T222" s="5"/>
    </row>
    <row r="223" spans="1:20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74"/>
      <c r="T223" s="5"/>
    </row>
    <row r="224" spans="1:20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74"/>
      <c r="T224" s="5"/>
    </row>
    <row r="225" spans="1:20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74"/>
      <c r="T225" s="5"/>
    </row>
    <row r="226" spans="1:20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74"/>
      <c r="T226" s="5"/>
    </row>
    <row r="227" spans="1:20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74"/>
      <c r="T227" s="5"/>
    </row>
    <row r="228" spans="1:20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74"/>
      <c r="T228" s="5"/>
    </row>
    <row r="229" spans="1:20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74"/>
      <c r="T229" s="5"/>
    </row>
    <row r="230" spans="1:20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74"/>
      <c r="T230" s="5"/>
    </row>
    <row r="231" spans="1:20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74"/>
      <c r="T231" s="5"/>
    </row>
    <row r="232" spans="1:20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375"/>
      <c r="T232" s="5"/>
    </row>
    <row r="233" spans="1:20" s="32" customFormat="1" ht="7.5" customHeight="1" hidden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375"/>
      <c r="T233" s="5"/>
    </row>
    <row r="234" spans="1:20" s="32" customFormat="1" ht="13.5" customHeight="1" hidden="1">
      <c r="A234" s="464" t="s">
        <v>1</v>
      </c>
      <c r="B234" s="465"/>
      <c r="C234" s="465"/>
      <c r="D234" s="465"/>
      <c r="E234" s="465"/>
      <c r="F234" s="465"/>
      <c r="G234" s="465"/>
      <c r="H234" s="465"/>
      <c r="I234" s="465"/>
      <c r="J234" s="465"/>
      <c r="K234" s="466"/>
      <c r="L234" s="114"/>
      <c r="M234" s="115"/>
      <c r="N234" s="115"/>
      <c r="O234" s="115"/>
      <c r="P234" s="115"/>
      <c r="Q234" s="116"/>
      <c r="R234" s="9"/>
      <c r="S234" s="483"/>
      <c r="T234" s="5"/>
    </row>
    <row r="235" spans="1:20" s="32" customFormat="1" ht="15" customHeight="1" hidden="1">
      <c r="A235" s="132"/>
      <c r="B235" s="133"/>
      <c r="C235" s="134"/>
      <c r="D235" s="135"/>
      <c r="E235" s="136"/>
      <c r="F235" s="470" t="s">
        <v>2</v>
      </c>
      <c r="G235" s="470"/>
      <c r="H235" s="470"/>
      <c r="I235" s="470"/>
      <c r="J235" s="470"/>
      <c r="K235" s="137"/>
      <c r="L235" s="471"/>
      <c r="M235" s="470"/>
      <c r="N235" s="470"/>
      <c r="O235" s="470"/>
      <c r="P235" s="470"/>
      <c r="Q235" s="472"/>
      <c r="R235" s="10"/>
      <c r="S235" s="484"/>
      <c r="T235" s="5"/>
    </row>
    <row r="236" spans="1:20" s="32" customFormat="1" ht="12.75" hidden="1">
      <c r="A236" s="132"/>
      <c r="B236" s="138" t="s">
        <v>4</v>
      </c>
      <c r="C236" s="135" t="s">
        <v>5</v>
      </c>
      <c r="D236" s="473" t="s">
        <v>6</v>
      </c>
      <c r="E236" s="474"/>
      <c r="F236" s="474"/>
      <c r="G236" s="474"/>
      <c r="H236" s="474"/>
      <c r="I236" s="474"/>
      <c r="J236" s="474"/>
      <c r="K236" s="139"/>
      <c r="L236" s="475"/>
      <c r="M236" s="476"/>
      <c r="N236" s="476"/>
      <c r="O236" s="476"/>
      <c r="P236" s="476"/>
      <c r="Q236" s="477"/>
      <c r="R236" s="11"/>
      <c r="S236" s="484"/>
      <c r="T236" s="5"/>
    </row>
    <row r="237" spans="1:20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28">
        <v>610</v>
      </c>
      <c r="G237" s="428">
        <v>620</v>
      </c>
      <c r="H237" s="428">
        <v>630</v>
      </c>
      <c r="I237" s="428">
        <v>640</v>
      </c>
      <c r="J237" s="428" t="s">
        <v>10</v>
      </c>
      <c r="K237" s="140"/>
      <c r="L237" s="478"/>
      <c r="M237" s="428"/>
      <c r="N237" s="428"/>
      <c r="O237" s="428"/>
      <c r="P237" s="428"/>
      <c r="Q237" s="479"/>
      <c r="R237" s="12"/>
      <c r="S237" s="484"/>
      <c r="T237" s="5"/>
    </row>
    <row r="238" spans="1:20" s="32" customFormat="1" ht="8.25" customHeight="1" hidden="1">
      <c r="A238" s="132"/>
      <c r="B238" s="138"/>
      <c r="C238" s="135"/>
      <c r="D238" s="135"/>
      <c r="E238" s="136"/>
      <c r="F238" s="428"/>
      <c r="G238" s="428"/>
      <c r="H238" s="428"/>
      <c r="I238" s="428"/>
      <c r="J238" s="428"/>
      <c r="K238" s="140"/>
      <c r="L238" s="478"/>
      <c r="M238" s="428"/>
      <c r="N238" s="428"/>
      <c r="O238" s="428"/>
      <c r="P238" s="428"/>
      <c r="Q238" s="479"/>
      <c r="R238" s="12"/>
      <c r="S238" s="485"/>
      <c r="T238" s="5"/>
    </row>
    <row r="239" spans="1:19" ht="12.75" hidden="1">
      <c r="A239" s="14" t="e">
        <f>A218+1</f>
        <v>#REF!</v>
      </c>
      <c r="B239" s="58"/>
      <c r="C239" s="53"/>
      <c r="D239" s="68" t="s">
        <v>29</v>
      </c>
      <c r="E239" s="145" t="s">
        <v>80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4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381"/>
    </row>
    <row r="240" spans="1:19" ht="12.75" hidden="1">
      <c r="A240" s="14" t="e">
        <f aca="true" t="shared" si="15" ref="A240:A258">A239+1</f>
        <v>#REF!</v>
      </c>
      <c r="B240" s="58"/>
      <c r="C240" s="53"/>
      <c r="D240" s="20"/>
      <c r="E240" s="129" t="s">
        <v>57</v>
      </c>
      <c r="F240" s="37"/>
      <c r="G240" s="37"/>
      <c r="H240" s="38">
        <v>58</v>
      </c>
      <c r="I240" s="37"/>
      <c r="J240" s="37">
        <f t="shared" si="14"/>
        <v>58</v>
      </c>
      <c r="K240" s="112"/>
      <c r="L240" s="36"/>
      <c r="M240" s="37"/>
      <c r="N240" s="37"/>
      <c r="O240" s="37"/>
      <c r="P240" s="37"/>
      <c r="Q240" s="27"/>
      <c r="R240" s="28"/>
      <c r="S240" s="376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13</v>
      </c>
      <c r="F241" s="37"/>
      <c r="G241" s="37"/>
      <c r="H241" s="38">
        <f>2314+12-H242</f>
        <v>2198</v>
      </c>
      <c r="I241" s="37"/>
      <c r="J241" s="37">
        <f t="shared" si="14"/>
        <v>2198</v>
      </c>
      <c r="K241" s="112"/>
      <c r="L241" s="36"/>
      <c r="M241" s="37"/>
      <c r="N241" s="37"/>
      <c r="O241" s="37"/>
      <c r="P241" s="37"/>
      <c r="Q241" s="27"/>
      <c r="R241" s="28"/>
      <c r="S241" s="376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15</v>
      </c>
      <c r="F242" s="37"/>
      <c r="G242" s="37"/>
      <c r="H242" s="38">
        <v>128</v>
      </c>
      <c r="I242" s="37"/>
      <c r="J242" s="37">
        <f t="shared" si="14"/>
        <v>128</v>
      </c>
      <c r="K242" s="112"/>
      <c r="L242" s="36"/>
      <c r="M242" s="37"/>
      <c r="N242" s="37"/>
      <c r="O242" s="37"/>
      <c r="P242" s="37"/>
      <c r="Q242" s="27"/>
      <c r="R242" s="28"/>
      <c r="S242" s="376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61</v>
      </c>
      <c r="F243" s="37"/>
      <c r="G243" s="37"/>
      <c r="H243" s="38">
        <v>70</v>
      </c>
      <c r="I243" s="37"/>
      <c r="J243" s="37">
        <f t="shared" si="14"/>
        <v>70</v>
      </c>
      <c r="K243" s="112"/>
      <c r="L243" s="36"/>
      <c r="M243" s="37"/>
      <c r="N243" s="37"/>
      <c r="O243" s="37"/>
      <c r="P243" s="37"/>
      <c r="Q243" s="27"/>
      <c r="R243" s="28"/>
      <c r="S243" s="376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14</v>
      </c>
      <c r="F244" s="37"/>
      <c r="G244" s="37"/>
      <c r="H244" s="38">
        <v>210</v>
      </c>
      <c r="I244" s="37"/>
      <c r="J244" s="37">
        <f t="shared" si="14"/>
        <v>210</v>
      </c>
      <c r="K244" s="112"/>
      <c r="L244" s="36"/>
      <c r="M244" s="37"/>
      <c r="N244" s="37"/>
      <c r="O244" s="37"/>
      <c r="P244" s="37"/>
      <c r="Q244" s="27"/>
      <c r="R244" s="28"/>
      <c r="S244" s="376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58</v>
      </c>
      <c r="F245" s="37"/>
      <c r="G245" s="37"/>
      <c r="H245" s="38">
        <v>265</v>
      </c>
      <c r="I245" s="37"/>
      <c r="J245" s="37">
        <f t="shared" si="14"/>
        <v>265</v>
      </c>
      <c r="K245" s="112"/>
      <c r="L245" s="36"/>
      <c r="M245" s="37"/>
      <c r="N245" s="37"/>
      <c r="O245" s="37"/>
      <c r="P245" s="37"/>
      <c r="Q245" s="27"/>
      <c r="R245" s="28"/>
      <c r="S245" s="376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68</v>
      </c>
      <c r="F246" s="37"/>
      <c r="G246" s="37"/>
      <c r="H246" s="38"/>
      <c r="I246" s="37">
        <v>11</v>
      </c>
      <c r="J246" s="37">
        <f t="shared" si="14"/>
        <v>11</v>
      </c>
      <c r="K246" s="112"/>
      <c r="L246" s="36"/>
      <c r="M246" s="37"/>
      <c r="N246" s="37"/>
      <c r="O246" s="37"/>
      <c r="P246" s="37"/>
      <c r="Q246" s="27"/>
      <c r="R246" s="28"/>
      <c r="S246" s="376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62</v>
      </c>
      <c r="F247" s="37">
        <v>122</v>
      </c>
      <c r="G247" s="37">
        <v>43</v>
      </c>
      <c r="H247" s="38"/>
      <c r="I247" s="37"/>
      <c r="J247" s="37">
        <f t="shared" si="14"/>
        <v>165</v>
      </c>
      <c r="K247" s="112"/>
      <c r="L247" s="36"/>
      <c r="M247" s="37"/>
      <c r="N247" s="37"/>
      <c r="O247" s="37"/>
      <c r="P247" s="37"/>
      <c r="Q247" s="27"/>
      <c r="R247" s="28"/>
      <c r="S247" s="376"/>
    </row>
    <row r="248" spans="1:19" ht="12.75" hidden="1">
      <c r="A248" s="14" t="e">
        <f t="shared" si="15"/>
        <v>#REF!</v>
      </c>
      <c r="B248" s="58"/>
      <c r="C248" s="53"/>
      <c r="D248" s="20"/>
      <c r="E248" s="129" t="s">
        <v>16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376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66</v>
      </c>
      <c r="F249" s="37"/>
      <c r="G249" s="37"/>
      <c r="H249" s="38"/>
      <c r="I249" s="37"/>
      <c r="J249" s="37">
        <f aca="true" t="shared" si="16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376"/>
    </row>
    <row r="250" spans="1:19" ht="12.75" hidden="1">
      <c r="A250" s="14" t="e">
        <f t="shared" si="15"/>
        <v>#REF!</v>
      </c>
      <c r="B250" s="58"/>
      <c r="C250" s="53"/>
      <c r="D250" s="68" t="s">
        <v>31</v>
      </c>
      <c r="E250" s="145" t="s">
        <v>81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16"/>
        <v>9324</v>
      </c>
      <c r="K250" s="147"/>
      <c r="L250" s="63"/>
      <c r="M250" s="64"/>
      <c r="N250" s="64"/>
      <c r="O250" s="64"/>
      <c r="P250" s="64"/>
      <c r="Q250" s="62"/>
      <c r="R250" s="65"/>
      <c r="S250" s="381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57</v>
      </c>
      <c r="F251" s="37"/>
      <c r="G251" s="37"/>
      <c r="H251" s="38">
        <v>109</v>
      </c>
      <c r="I251" s="37"/>
      <c r="J251" s="37">
        <f t="shared" si="16"/>
        <v>109</v>
      </c>
      <c r="K251" s="112"/>
      <c r="L251" s="36"/>
      <c r="M251" s="37"/>
      <c r="N251" s="37"/>
      <c r="O251" s="37"/>
      <c r="P251" s="37"/>
      <c r="Q251" s="27"/>
      <c r="R251" s="28"/>
      <c r="S251" s="376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13</v>
      </c>
      <c r="F252" s="37"/>
      <c r="G252" s="37"/>
      <c r="H252" s="38">
        <f>1801+12-H253</f>
        <v>1685</v>
      </c>
      <c r="I252" s="37"/>
      <c r="J252" s="37">
        <f t="shared" si="16"/>
        <v>1685</v>
      </c>
      <c r="K252" s="112"/>
      <c r="L252" s="36"/>
      <c r="M252" s="37"/>
      <c r="N252" s="37"/>
      <c r="O252" s="37"/>
      <c r="P252" s="37"/>
      <c r="Q252" s="27"/>
      <c r="R252" s="28"/>
      <c r="S252" s="376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15</v>
      </c>
      <c r="F253" s="37"/>
      <c r="G253" s="37"/>
      <c r="H253" s="38">
        <v>128</v>
      </c>
      <c r="I253" s="37"/>
      <c r="J253" s="37">
        <f t="shared" si="16"/>
        <v>128</v>
      </c>
      <c r="K253" s="112"/>
      <c r="L253" s="36"/>
      <c r="M253" s="37"/>
      <c r="N253" s="37"/>
      <c r="O253" s="37"/>
      <c r="P253" s="37"/>
      <c r="Q253" s="27"/>
      <c r="R253" s="28"/>
      <c r="S253" s="376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61</v>
      </c>
      <c r="F254" s="37"/>
      <c r="G254" s="37"/>
      <c r="H254" s="38">
        <v>150</v>
      </c>
      <c r="I254" s="37"/>
      <c r="J254" s="37">
        <f t="shared" si="16"/>
        <v>150</v>
      </c>
      <c r="K254" s="112"/>
      <c r="L254" s="36"/>
      <c r="M254" s="37"/>
      <c r="N254" s="37"/>
      <c r="O254" s="37"/>
      <c r="P254" s="37"/>
      <c r="Q254" s="27"/>
      <c r="R254" s="28"/>
      <c r="S254" s="376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14</v>
      </c>
      <c r="F255" s="37"/>
      <c r="G255" s="37"/>
      <c r="H255" s="38">
        <v>188</v>
      </c>
      <c r="I255" s="37"/>
      <c r="J255" s="37">
        <f t="shared" si="16"/>
        <v>188</v>
      </c>
      <c r="K255" s="112"/>
      <c r="L255" s="36"/>
      <c r="M255" s="37"/>
      <c r="N255" s="37"/>
      <c r="O255" s="37"/>
      <c r="P255" s="37"/>
      <c r="Q255" s="27"/>
      <c r="R255" s="28"/>
      <c r="S255" s="376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58</v>
      </c>
      <c r="F256" s="37"/>
      <c r="G256" s="37"/>
      <c r="H256" s="38">
        <v>270</v>
      </c>
      <c r="I256" s="37"/>
      <c r="J256" s="37">
        <f t="shared" si="16"/>
        <v>270</v>
      </c>
      <c r="K256" s="112"/>
      <c r="L256" s="36"/>
      <c r="M256" s="37"/>
      <c r="N256" s="37"/>
      <c r="O256" s="37"/>
      <c r="P256" s="37"/>
      <c r="Q256" s="27"/>
      <c r="R256" s="28"/>
      <c r="S256" s="376"/>
    </row>
    <row r="257" spans="1:19" ht="12.75" hidden="1">
      <c r="A257" s="14" t="e">
        <f t="shared" si="15"/>
        <v>#REF!</v>
      </c>
      <c r="B257" s="58"/>
      <c r="C257" s="53"/>
      <c r="D257" s="20"/>
      <c r="E257" s="129" t="s">
        <v>82</v>
      </c>
      <c r="F257" s="37"/>
      <c r="G257" s="37"/>
      <c r="H257" s="38"/>
      <c r="I257" s="37"/>
      <c r="J257" s="37">
        <f t="shared" si="16"/>
        <v>0</v>
      </c>
      <c r="K257" s="112"/>
      <c r="L257" s="36"/>
      <c r="M257" s="37"/>
      <c r="N257" s="37"/>
      <c r="O257" s="37"/>
      <c r="P257" s="37"/>
      <c r="Q257" s="27"/>
      <c r="R257" s="28"/>
      <c r="S257" s="376"/>
    </row>
    <row r="258" spans="1:19" ht="12.75" hidden="1">
      <c r="A258" s="14" t="e">
        <f t="shared" si="15"/>
        <v>#REF!</v>
      </c>
      <c r="B258" s="58"/>
      <c r="C258" s="53"/>
      <c r="D258" s="20"/>
      <c r="E258" s="129" t="s">
        <v>66</v>
      </c>
      <c r="F258" s="37"/>
      <c r="G258" s="37"/>
      <c r="H258" s="38"/>
      <c r="I258" s="37"/>
      <c r="J258" s="37">
        <f t="shared" si="16"/>
        <v>0</v>
      </c>
      <c r="K258" s="112"/>
      <c r="L258" s="36"/>
      <c r="M258" s="37"/>
      <c r="N258" s="37"/>
      <c r="O258" s="37"/>
      <c r="P258" s="37"/>
      <c r="Q258" s="27"/>
      <c r="R258" s="28"/>
      <c r="S258" s="376"/>
    </row>
    <row r="259" spans="1:19" ht="12.75">
      <c r="A259" s="14">
        <v>14</v>
      </c>
      <c r="B259" s="76" t="s">
        <v>103</v>
      </c>
      <c r="C259" s="76" t="s">
        <v>210</v>
      </c>
      <c r="D259" s="59" t="s">
        <v>104</v>
      </c>
      <c r="E259" s="125"/>
      <c r="F259" s="72">
        <f>'8 Vzdelávanie SK'!F259/30.126*1000</f>
        <v>26256.389829383257</v>
      </c>
      <c r="G259" s="72">
        <f>'8 Vzdelávanie SK'!G259/30.126*1000</f>
        <v>9526.654716855872</v>
      </c>
      <c r="H259" s="72">
        <f>'8 Vzdelávanie SK'!H259/30.126*1000</f>
        <v>12846.0466042621</v>
      </c>
      <c r="I259" s="72">
        <f>'8 Vzdelávanie SK'!I259/30.126*1000</f>
        <v>132.77567549624908</v>
      </c>
      <c r="J259" s="72">
        <f>'8 Vzdelávanie SK'!J259/30.126*1000</f>
        <v>48761.86682599747</v>
      </c>
      <c r="K259" s="148"/>
      <c r="L259" s="74"/>
      <c r="M259" s="72"/>
      <c r="N259" s="72"/>
      <c r="O259" s="72"/>
      <c r="P259" s="72"/>
      <c r="Q259" s="73"/>
      <c r="R259" s="70"/>
      <c r="S259" s="382">
        <f>J259</f>
        <v>48761.86682599747</v>
      </c>
    </row>
    <row r="260" spans="1:19" ht="12.75" hidden="1">
      <c r="A260" s="14">
        <f>A259+1</f>
        <v>15</v>
      </c>
      <c r="B260" s="58"/>
      <c r="C260" s="53"/>
      <c r="D260" s="20" t="s">
        <v>17</v>
      </c>
      <c r="E260" s="129" t="s">
        <v>83</v>
      </c>
      <c r="F260" s="37"/>
      <c r="G260" s="37"/>
      <c r="H260" s="38"/>
      <c r="I260" s="37"/>
      <c r="J260" s="37">
        <v>0</v>
      </c>
      <c r="K260" s="112"/>
      <c r="L260" s="36"/>
      <c r="M260" s="37"/>
      <c r="N260" s="37"/>
      <c r="O260" s="37"/>
      <c r="P260" s="37"/>
      <c r="Q260" s="27">
        <v>0</v>
      </c>
      <c r="R260" s="28"/>
      <c r="S260" s="376">
        <v>0</v>
      </c>
    </row>
    <row r="261" spans="1:19" ht="12.75" hidden="1">
      <c r="A261" s="14">
        <f>A260+1</f>
        <v>16</v>
      </c>
      <c r="B261" s="58"/>
      <c r="C261" s="53"/>
      <c r="D261" s="20" t="s">
        <v>19</v>
      </c>
      <c r="E261" s="129" t="s">
        <v>84</v>
      </c>
      <c r="F261" s="37"/>
      <c r="G261" s="37"/>
      <c r="H261" s="38"/>
      <c r="I261" s="37"/>
      <c r="J261" s="37">
        <v>0</v>
      </c>
      <c r="K261" s="112"/>
      <c r="L261" s="36"/>
      <c r="M261" s="37"/>
      <c r="N261" s="37"/>
      <c r="O261" s="37"/>
      <c r="P261" s="37"/>
      <c r="Q261" s="27">
        <v>0</v>
      </c>
      <c r="R261" s="28"/>
      <c r="S261" s="376">
        <v>0</v>
      </c>
    </row>
    <row r="262" spans="1:19" ht="12.75">
      <c r="A262" s="14">
        <v>15</v>
      </c>
      <c r="B262" s="58"/>
      <c r="C262" s="53"/>
      <c r="D262" s="20"/>
      <c r="E262" s="129" t="s">
        <v>13</v>
      </c>
      <c r="F262" s="37"/>
      <c r="G262" s="37"/>
      <c r="H262" s="38">
        <f>'8 Vzdelávanie SK'!H262/30.126*1000</f>
        <v>1726.0837814512379</v>
      </c>
      <c r="I262" s="38">
        <f>'8 Vzdelávanie SK'!I262/30.126*1000</f>
        <v>132.77567549624908</v>
      </c>
      <c r="J262" s="38">
        <f>'8 Vzdelávanie SK'!J262/30.126*1000</f>
        <v>1858.8594569474872</v>
      </c>
      <c r="K262" s="112"/>
      <c r="L262" s="36"/>
      <c r="M262" s="37"/>
      <c r="N262" s="37"/>
      <c r="O262" s="37"/>
      <c r="P262" s="37"/>
      <c r="Q262" s="27"/>
      <c r="R262" s="28"/>
      <c r="S262" s="377">
        <f>J262</f>
        <v>1858.8594569474872</v>
      </c>
    </row>
    <row r="263" spans="1:19" ht="12.75">
      <c r="A263" s="14">
        <v>16</v>
      </c>
      <c r="B263" s="58"/>
      <c r="C263" s="53"/>
      <c r="D263" s="20"/>
      <c r="E263" s="129" t="s">
        <v>211</v>
      </c>
      <c r="F263" s="37"/>
      <c r="G263" s="37"/>
      <c r="H263" s="38">
        <f>'8 Vzdelávanie SK'!H263/30.126*1000</f>
        <v>11119.962822810861</v>
      </c>
      <c r="I263" s="38"/>
      <c r="J263" s="38">
        <f>'8 Vzdelávanie SK'!J263/30.126*1000</f>
        <v>11119.962822810861</v>
      </c>
      <c r="K263" s="112"/>
      <c r="L263" s="36"/>
      <c r="M263" s="37"/>
      <c r="N263" s="37"/>
      <c r="O263" s="37"/>
      <c r="P263" s="37"/>
      <c r="Q263" s="27"/>
      <c r="R263" s="28"/>
      <c r="S263" s="377">
        <f>J263</f>
        <v>11119.962822810861</v>
      </c>
    </row>
    <row r="264" spans="1:19" ht="12.75">
      <c r="A264" s="14">
        <v>17</v>
      </c>
      <c r="B264" s="58"/>
      <c r="C264" s="53"/>
      <c r="D264" s="20"/>
      <c r="E264" s="129" t="s">
        <v>128</v>
      </c>
      <c r="F264" s="37"/>
      <c r="G264" s="37"/>
      <c r="H264" s="38"/>
      <c r="I264" s="38"/>
      <c r="J264" s="38"/>
      <c r="K264" s="112"/>
      <c r="L264" s="36"/>
      <c r="M264" s="37"/>
      <c r="N264" s="37"/>
      <c r="O264" s="37"/>
      <c r="P264" s="37"/>
      <c r="Q264" s="27"/>
      <c r="R264" s="28"/>
      <c r="S264" s="377"/>
    </row>
    <row r="265" spans="1:19" ht="12.75">
      <c r="A265" s="14">
        <v>18</v>
      </c>
      <c r="B265" s="76" t="s">
        <v>105</v>
      </c>
      <c r="C265" s="76" t="s">
        <v>56</v>
      </c>
      <c r="D265" s="59" t="s">
        <v>106</v>
      </c>
      <c r="E265" s="125"/>
      <c r="F265" s="72">
        <f>'8 Vzdelávanie SK'!F265/30.126*1000</f>
        <v>7003.916882427139</v>
      </c>
      <c r="G265" s="72">
        <f>'8 Vzdelávanie SK'!G265/30.126*1000</f>
        <v>2456.349996680608</v>
      </c>
      <c r="H265" s="72">
        <f>'8 Vzdelávanie SK'!H265/30.126*1000</f>
        <v>796.6540529774945</v>
      </c>
      <c r="I265" s="72">
        <f>'8 Vzdelávanie SK'!I265/30.126*1000</f>
        <v>33.19391887406227</v>
      </c>
      <c r="J265" s="72">
        <f>'8 Vzdelávanie SK'!J265/30.126*1000</f>
        <v>10290.114850959304</v>
      </c>
      <c r="K265" s="148"/>
      <c r="L265" s="74"/>
      <c r="M265" s="72"/>
      <c r="N265" s="72"/>
      <c r="O265" s="72"/>
      <c r="P265" s="72"/>
      <c r="Q265" s="73"/>
      <c r="R265" s="70"/>
      <c r="S265" s="382">
        <f>J265</f>
        <v>10290.114850959304</v>
      </c>
    </row>
    <row r="266" spans="1:19" ht="12.75" hidden="1">
      <c r="A266" s="14">
        <f>A265+1</f>
        <v>19</v>
      </c>
      <c r="B266" s="58"/>
      <c r="C266" s="76" t="s">
        <v>85</v>
      </c>
      <c r="D266" s="59" t="s">
        <v>86</v>
      </c>
      <c r="E266" s="125"/>
      <c r="F266" s="72"/>
      <c r="G266" s="72"/>
      <c r="H266" s="72"/>
      <c r="I266" s="72"/>
      <c r="J266" s="72">
        <f t="shared" si="16"/>
        <v>0</v>
      </c>
      <c r="K266" s="148"/>
      <c r="L266" s="74"/>
      <c r="M266" s="72"/>
      <c r="N266" s="72"/>
      <c r="O266" s="72"/>
      <c r="P266" s="72"/>
      <c r="Q266" s="73"/>
      <c r="R266" s="70"/>
      <c r="S266" s="382"/>
    </row>
    <row r="267" spans="1:19" ht="12.75" hidden="1">
      <c r="A267" s="14">
        <f>A266+1</f>
        <v>20</v>
      </c>
      <c r="B267" s="58"/>
      <c r="C267" s="53"/>
      <c r="D267" s="20" t="s">
        <v>12</v>
      </c>
      <c r="E267" s="129" t="s">
        <v>87</v>
      </c>
      <c r="F267" s="37"/>
      <c r="G267" s="37"/>
      <c r="H267" s="38"/>
      <c r="I267" s="37"/>
      <c r="J267" s="37">
        <f t="shared" si="16"/>
        <v>0</v>
      </c>
      <c r="K267" s="112"/>
      <c r="L267" s="36"/>
      <c r="M267" s="37"/>
      <c r="N267" s="37"/>
      <c r="O267" s="37"/>
      <c r="P267" s="37"/>
      <c r="Q267" s="27"/>
      <c r="R267" s="28"/>
      <c r="S267" s="376"/>
    </row>
    <row r="268" spans="1:19" ht="13.5" hidden="1" thickBot="1">
      <c r="A268" s="14">
        <f>A267+1</f>
        <v>21</v>
      </c>
      <c r="B268" s="58"/>
      <c r="C268" s="53"/>
      <c r="D268" s="20" t="s">
        <v>17</v>
      </c>
      <c r="E268" s="129" t="s">
        <v>88</v>
      </c>
      <c r="F268" s="37"/>
      <c r="G268" s="37"/>
      <c r="H268" s="38"/>
      <c r="I268" s="37"/>
      <c r="J268" s="37">
        <f t="shared" si="16"/>
        <v>0</v>
      </c>
      <c r="K268" s="112"/>
      <c r="L268" s="36"/>
      <c r="M268" s="37"/>
      <c r="N268" s="37"/>
      <c r="O268" s="37"/>
      <c r="P268" s="37"/>
      <c r="Q268" s="27"/>
      <c r="R268" s="28"/>
      <c r="S268" s="373"/>
    </row>
    <row r="269" spans="1:20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74"/>
      <c r="T269" s="5"/>
    </row>
    <row r="270" spans="1:20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74"/>
      <c r="T270" s="5"/>
    </row>
    <row r="271" spans="1:20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74"/>
      <c r="T271" s="5"/>
    </row>
    <row r="272" spans="1:20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74"/>
      <c r="T272" s="5"/>
    </row>
    <row r="273" spans="1:20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74"/>
      <c r="T273" s="5"/>
    </row>
    <row r="274" spans="1:20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74"/>
      <c r="T274" s="5"/>
    </row>
    <row r="275" spans="1:20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74"/>
      <c r="T275" s="5"/>
    </row>
    <row r="276" spans="1:20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74"/>
      <c r="T276" s="5"/>
    </row>
    <row r="277" spans="1:20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74"/>
      <c r="T277" s="5"/>
    </row>
    <row r="278" spans="1:20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74"/>
      <c r="T278" s="5"/>
    </row>
    <row r="279" spans="1:20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74"/>
      <c r="T279" s="5"/>
    </row>
    <row r="280" spans="1:20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74"/>
      <c r="T280" s="5"/>
    </row>
    <row r="281" spans="1:20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74"/>
      <c r="T281" s="5"/>
    </row>
    <row r="282" spans="1:20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375"/>
      <c r="T282" s="5"/>
    </row>
    <row r="283" spans="1:20" s="32" customFormat="1" ht="2.25" customHeight="1" hidden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375"/>
      <c r="T283" s="5"/>
    </row>
    <row r="284" spans="1:20" s="32" customFormat="1" ht="13.5" customHeight="1" hidden="1">
      <c r="A284" s="464" t="s">
        <v>1</v>
      </c>
      <c r="B284" s="465"/>
      <c r="C284" s="465"/>
      <c r="D284" s="465"/>
      <c r="E284" s="465"/>
      <c r="F284" s="465"/>
      <c r="G284" s="465"/>
      <c r="H284" s="465"/>
      <c r="I284" s="465"/>
      <c r="J284" s="465"/>
      <c r="K284" s="466"/>
      <c r="L284" s="114"/>
      <c r="M284" s="115"/>
      <c r="N284" s="115"/>
      <c r="O284" s="115"/>
      <c r="P284" s="115"/>
      <c r="Q284" s="116"/>
      <c r="R284" s="9"/>
      <c r="S284" s="483"/>
      <c r="T284" s="5"/>
    </row>
    <row r="285" spans="1:20" s="32" customFormat="1" ht="15" customHeight="1" hidden="1">
      <c r="A285" s="132"/>
      <c r="B285" s="133"/>
      <c r="C285" s="134"/>
      <c r="D285" s="135"/>
      <c r="E285" s="136"/>
      <c r="F285" s="470" t="s">
        <v>2</v>
      </c>
      <c r="G285" s="470"/>
      <c r="H285" s="470"/>
      <c r="I285" s="470"/>
      <c r="J285" s="470"/>
      <c r="K285" s="137"/>
      <c r="L285" s="471"/>
      <c r="M285" s="470"/>
      <c r="N285" s="470"/>
      <c r="O285" s="470"/>
      <c r="P285" s="470"/>
      <c r="Q285" s="472"/>
      <c r="R285" s="10"/>
      <c r="S285" s="484"/>
      <c r="T285" s="5"/>
    </row>
    <row r="286" spans="1:20" s="32" customFormat="1" ht="12.75" hidden="1">
      <c r="A286" s="132"/>
      <c r="B286" s="138" t="s">
        <v>4</v>
      </c>
      <c r="C286" s="135" t="s">
        <v>5</v>
      </c>
      <c r="D286" s="473" t="s">
        <v>6</v>
      </c>
      <c r="E286" s="474"/>
      <c r="F286" s="474"/>
      <c r="G286" s="474"/>
      <c r="H286" s="474"/>
      <c r="I286" s="474"/>
      <c r="J286" s="474"/>
      <c r="K286" s="139"/>
      <c r="L286" s="475"/>
      <c r="M286" s="476"/>
      <c r="N286" s="476"/>
      <c r="O286" s="476"/>
      <c r="P286" s="476"/>
      <c r="Q286" s="477"/>
      <c r="R286" s="11"/>
      <c r="S286" s="484"/>
      <c r="T286" s="5"/>
    </row>
    <row r="287" spans="1:20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28">
        <v>610</v>
      </c>
      <c r="G287" s="428">
        <v>620</v>
      </c>
      <c r="H287" s="428">
        <v>630</v>
      </c>
      <c r="I287" s="428">
        <v>640</v>
      </c>
      <c r="J287" s="428" t="s">
        <v>10</v>
      </c>
      <c r="K287" s="140"/>
      <c r="L287" s="478"/>
      <c r="M287" s="428"/>
      <c r="N287" s="428"/>
      <c r="O287" s="428"/>
      <c r="P287" s="428"/>
      <c r="Q287" s="479"/>
      <c r="R287" s="12"/>
      <c r="S287" s="484"/>
      <c r="T287" s="5"/>
    </row>
    <row r="288" spans="1:20" s="32" customFormat="1" ht="13.5" hidden="1" thickBot="1">
      <c r="A288" s="132"/>
      <c r="B288" s="138"/>
      <c r="C288" s="135"/>
      <c r="D288" s="135"/>
      <c r="E288" s="136"/>
      <c r="F288" s="428"/>
      <c r="G288" s="428"/>
      <c r="H288" s="428"/>
      <c r="I288" s="428"/>
      <c r="J288" s="428"/>
      <c r="K288" s="140"/>
      <c r="L288" s="478"/>
      <c r="M288" s="428"/>
      <c r="N288" s="428"/>
      <c r="O288" s="428"/>
      <c r="P288" s="428"/>
      <c r="Q288" s="479"/>
      <c r="R288" s="12"/>
      <c r="S288" s="485"/>
      <c r="T288" s="5"/>
    </row>
    <row r="289" spans="1:19" ht="12.75" hidden="1">
      <c r="A289" s="14">
        <f>A268+1</f>
        <v>22</v>
      </c>
      <c r="B289" s="56">
        <v>3</v>
      </c>
      <c r="C289" s="122" t="s">
        <v>89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383"/>
    </row>
    <row r="290" spans="1:19" ht="12.75" hidden="1">
      <c r="A290" s="14">
        <f>A289+1</f>
        <v>23</v>
      </c>
      <c r="B290" s="58"/>
      <c r="C290" s="76" t="s">
        <v>90</v>
      </c>
      <c r="D290" s="59" t="s">
        <v>91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382"/>
    </row>
    <row r="291" spans="1:19" ht="12.75" hidden="1">
      <c r="A291" s="14">
        <f>A290+1</f>
        <v>24</v>
      </c>
      <c r="B291" s="58"/>
      <c r="C291" s="53"/>
      <c r="D291" s="20" t="s">
        <v>12</v>
      </c>
      <c r="E291" s="127" t="s">
        <v>92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376"/>
    </row>
    <row r="292" spans="1:19" ht="12.75">
      <c r="A292" s="14">
        <v>19</v>
      </c>
      <c r="B292" s="58"/>
      <c r="C292" s="53"/>
      <c r="D292" s="20"/>
      <c r="E292" s="129" t="s">
        <v>13</v>
      </c>
      <c r="F292" s="50"/>
      <c r="G292" s="50"/>
      <c r="H292" s="38">
        <v>797</v>
      </c>
      <c r="I292" s="37"/>
      <c r="J292" s="37">
        <v>797</v>
      </c>
      <c r="K292" s="112"/>
      <c r="L292" s="49"/>
      <c r="M292" s="50"/>
      <c r="N292" s="50"/>
      <c r="O292" s="50"/>
      <c r="P292" s="50"/>
      <c r="Q292" s="60"/>
      <c r="R292" s="48"/>
      <c r="S292" s="377">
        <v>797</v>
      </c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 t="s">
        <v>128</v>
      </c>
      <c r="I293" s="50"/>
      <c r="J293" s="37" t="s">
        <v>128</v>
      </c>
      <c r="K293" s="112"/>
      <c r="L293" s="49"/>
      <c r="M293" s="50"/>
      <c r="N293" s="50"/>
      <c r="O293" s="50"/>
      <c r="P293" s="50"/>
      <c r="Q293" s="60"/>
      <c r="R293" s="48"/>
      <c r="S293" s="377"/>
    </row>
    <row r="294" spans="1:19" ht="12.75">
      <c r="A294" s="14">
        <v>21</v>
      </c>
      <c r="B294" s="156" t="s">
        <v>107</v>
      </c>
      <c r="C294" s="151" t="s">
        <v>108</v>
      </c>
      <c r="D294" s="158"/>
      <c r="E294" s="158"/>
      <c r="F294" s="153">
        <f>'8 Vzdelávanie SK'!F294/30.126*1000</f>
        <v>0</v>
      </c>
      <c r="G294" s="153">
        <f>'8 Vzdelávanie SK'!G294/30.126*1000</f>
        <v>0</v>
      </c>
      <c r="H294" s="153">
        <f>'8 Vzdelávanie SK'!H294/30.126*1000</f>
        <v>2655.513509924982</v>
      </c>
      <c r="I294" s="153">
        <f>'8 Vzdelávanie SK'!I294/30.126*1000</f>
        <v>0</v>
      </c>
      <c r="J294" s="153">
        <f>'8 Vzdelávanie SK'!J294/30.126*1000</f>
        <v>2655.513509924982</v>
      </c>
      <c r="K294" s="144"/>
      <c r="L294" s="79"/>
      <c r="M294" s="153"/>
      <c r="N294" s="153"/>
      <c r="O294" s="153"/>
      <c r="P294" s="153"/>
      <c r="Q294" s="154"/>
      <c r="R294" s="15"/>
      <c r="S294" s="236">
        <f>J294</f>
        <v>2655.513509924982</v>
      </c>
    </row>
    <row r="295" spans="1:19" ht="12.75">
      <c r="A295" s="14">
        <v>22</v>
      </c>
      <c r="B295" s="76" t="s">
        <v>109</v>
      </c>
      <c r="C295" s="76" t="s">
        <v>239</v>
      </c>
      <c r="D295" s="59" t="s">
        <v>214</v>
      </c>
      <c r="E295" s="125"/>
      <c r="F295" s="16">
        <v>0</v>
      </c>
      <c r="G295" s="16">
        <v>0</v>
      </c>
      <c r="H295" s="16">
        <v>2656</v>
      </c>
      <c r="I295" s="16"/>
      <c r="J295" s="16">
        <v>2656</v>
      </c>
      <c r="K295" s="126"/>
      <c r="L295" s="51"/>
      <c r="M295" s="16"/>
      <c r="N295" s="16"/>
      <c r="O295" s="16"/>
      <c r="P295" s="16"/>
      <c r="Q295" s="17"/>
      <c r="R295" s="18"/>
      <c r="S295" s="378">
        <f>J295</f>
        <v>2656</v>
      </c>
    </row>
    <row r="296" spans="1:19" ht="12.75">
      <c r="A296" s="14">
        <v>23</v>
      </c>
      <c r="B296" s="58"/>
      <c r="C296" s="53"/>
      <c r="D296" s="20"/>
      <c r="E296" s="129" t="s">
        <v>237</v>
      </c>
      <c r="F296" s="37"/>
      <c r="G296" s="37"/>
      <c r="H296" s="38">
        <f>'8 Vzdelávanie SK'!H296/30.126*1000</f>
        <v>1327.756754962491</v>
      </c>
      <c r="I296" s="38"/>
      <c r="J296" s="38">
        <f>'8 Vzdelávanie SK'!J296/30.126*1000</f>
        <v>1327.756754962491</v>
      </c>
      <c r="K296" s="112"/>
      <c r="L296" s="36"/>
      <c r="M296" s="37"/>
      <c r="N296" s="37"/>
      <c r="O296" s="37"/>
      <c r="P296" s="37"/>
      <c r="Q296" s="27"/>
      <c r="R296" s="28"/>
      <c r="S296" s="376">
        <f>J296</f>
        <v>1327.756754962491</v>
      </c>
    </row>
    <row r="297" spans="1:19" ht="12.75">
      <c r="A297" s="14">
        <v>24</v>
      </c>
      <c r="B297" s="58"/>
      <c r="C297" s="53"/>
      <c r="D297" s="20"/>
      <c r="E297" s="129" t="s">
        <v>238</v>
      </c>
      <c r="F297" s="37"/>
      <c r="G297" s="37"/>
      <c r="H297" s="38">
        <f>'8 Vzdelávanie SK'!H297/30.126*1000</f>
        <v>1327.756754962491</v>
      </c>
      <c r="I297" s="38"/>
      <c r="J297" s="38">
        <f>'8 Vzdelávanie SK'!J297/30.126*1000</f>
        <v>1327.756754962491</v>
      </c>
      <c r="K297" s="112"/>
      <c r="L297" s="36"/>
      <c r="M297" s="37"/>
      <c r="N297" s="37"/>
      <c r="O297" s="37"/>
      <c r="P297" s="37"/>
      <c r="Q297" s="27"/>
      <c r="R297" s="28"/>
      <c r="S297" s="376">
        <f>J297</f>
        <v>1327.756754962491</v>
      </c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/>
      <c r="K298" s="112"/>
      <c r="L298" s="36"/>
      <c r="M298" s="37"/>
      <c r="N298" s="37"/>
      <c r="O298" s="37"/>
      <c r="P298" s="37"/>
      <c r="Q298" s="27"/>
      <c r="R298" s="28"/>
      <c r="S298" s="376"/>
    </row>
    <row r="299" spans="1:19" ht="12.75">
      <c r="A299" s="14">
        <v>26</v>
      </c>
      <c r="B299" s="76" t="s">
        <v>110</v>
      </c>
      <c r="C299" s="76" t="s">
        <v>241</v>
      </c>
      <c r="D299" s="59" t="s">
        <v>242</v>
      </c>
      <c r="E299" s="125"/>
      <c r="F299" s="16">
        <v>0</v>
      </c>
      <c r="G299" s="16">
        <v>0</v>
      </c>
      <c r="H299" s="16"/>
      <c r="I299" s="16"/>
      <c r="J299" s="16">
        <v>0</v>
      </c>
      <c r="K299" s="126"/>
      <c r="L299" s="51"/>
      <c r="M299" s="16"/>
      <c r="N299" s="16"/>
      <c r="O299" s="16"/>
      <c r="P299" s="16"/>
      <c r="Q299" s="17"/>
      <c r="R299" s="18"/>
      <c r="S299" s="382">
        <v>0</v>
      </c>
    </row>
    <row r="300" spans="1:19" ht="12.75">
      <c r="A300" s="14">
        <v>27</v>
      </c>
      <c r="B300" s="76" t="s">
        <v>111</v>
      </c>
      <c r="C300" s="76" t="s">
        <v>241</v>
      </c>
      <c r="D300" s="59" t="s">
        <v>243</v>
      </c>
      <c r="E300" s="125"/>
      <c r="F300" s="16">
        <v>0</v>
      </c>
      <c r="G300" s="16">
        <v>0</v>
      </c>
      <c r="H300" s="16"/>
      <c r="I300" s="16"/>
      <c r="J300" s="16">
        <v>0</v>
      </c>
      <c r="K300" s="126"/>
      <c r="L300" s="51"/>
      <c r="M300" s="16"/>
      <c r="N300" s="16"/>
      <c r="O300" s="16"/>
      <c r="P300" s="16"/>
      <c r="Q300" s="17"/>
      <c r="R300" s="18"/>
      <c r="S300" s="382">
        <v>0</v>
      </c>
    </row>
    <row r="301" spans="1:19" ht="12.75">
      <c r="A301" s="14">
        <v>28</v>
      </c>
      <c r="B301" s="58"/>
      <c r="C301" s="53"/>
      <c r="D301" s="20"/>
      <c r="E301" s="129" t="s">
        <v>128</v>
      </c>
      <c r="F301" s="37"/>
      <c r="G301" s="37"/>
      <c r="H301" s="38"/>
      <c r="I301" s="37"/>
      <c r="J301" s="37"/>
      <c r="K301" s="112"/>
      <c r="L301" s="36"/>
      <c r="M301" s="37"/>
      <c r="N301" s="37"/>
      <c r="O301" s="37"/>
      <c r="P301" s="37"/>
      <c r="Q301" s="27"/>
      <c r="R301" s="28"/>
      <c r="S301" s="376"/>
    </row>
    <row r="302" spans="1:19" ht="12.75">
      <c r="A302" s="14">
        <v>29</v>
      </c>
      <c r="B302" s="156" t="s">
        <v>113</v>
      </c>
      <c r="C302" s="151" t="s">
        <v>328</v>
      </c>
      <c r="D302" s="158"/>
      <c r="E302" s="158"/>
      <c r="F302" s="153" t="s">
        <v>128</v>
      </c>
      <c r="G302" s="153" t="s">
        <v>128</v>
      </c>
      <c r="H302" s="153">
        <v>5744</v>
      </c>
      <c r="I302" s="153">
        <f>'8 Vzdelávanie SK'!I302/30.126*1000</f>
        <v>0</v>
      </c>
      <c r="J302" s="153">
        <v>5744</v>
      </c>
      <c r="K302" s="144"/>
      <c r="L302" s="79"/>
      <c r="M302" s="153"/>
      <c r="N302" s="153"/>
      <c r="O302" s="153"/>
      <c r="P302" s="153"/>
      <c r="Q302" s="154"/>
      <c r="R302" s="15"/>
      <c r="S302" s="236">
        <f>J302</f>
        <v>5744</v>
      </c>
    </row>
    <row r="303" spans="1:19" ht="12.75">
      <c r="A303" s="14">
        <v>30</v>
      </c>
      <c r="B303" s="58"/>
      <c r="C303" s="53" t="s">
        <v>219</v>
      </c>
      <c r="D303" s="20"/>
      <c r="E303" s="129" t="s">
        <v>326</v>
      </c>
      <c r="F303" s="37"/>
      <c r="G303" s="37"/>
      <c r="H303" s="38">
        <f>'8 Vzdelávanie SK'!H303/30.126*1000</f>
        <v>2323.5743211843587</v>
      </c>
      <c r="I303" s="38">
        <f>'8 Vzdelávanie SK'!I303/30.126*1000</f>
        <v>0</v>
      </c>
      <c r="J303" s="38">
        <f>'8 Vzdelávanie SK'!J303/30.126*1000</f>
        <v>2323.5743211843587</v>
      </c>
      <c r="K303" s="112"/>
      <c r="L303" s="36"/>
      <c r="M303" s="37"/>
      <c r="N303" s="37"/>
      <c r="O303" s="37"/>
      <c r="P303" s="37"/>
      <c r="Q303" s="27"/>
      <c r="R303" s="28"/>
      <c r="S303" s="376">
        <f>J303</f>
        <v>2323.5743211843587</v>
      </c>
    </row>
    <row r="304" spans="1:19" ht="12.75">
      <c r="A304" s="14">
        <v>31</v>
      </c>
      <c r="B304" s="58"/>
      <c r="C304" s="53"/>
      <c r="D304" s="20"/>
      <c r="E304" s="129" t="s">
        <v>327</v>
      </c>
      <c r="F304" s="37"/>
      <c r="G304" s="37"/>
      <c r="H304" s="38">
        <v>3420</v>
      </c>
      <c r="I304" s="37"/>
      <c r="J304" s="37">
        <v>3420</v>
      </c>
      <c r="K304" s="112"/>
      <c r="L304" s="36"/>
      <c r="M304" s="37"/>
      <c r="N304" s="37"/>
      <c r="O304" s="37"/>
      <c r="P304" s="37"/>
      <c r="Q304" s="27"/>
      <c r="R304" s="28"/>
      <c r="S304" s="376">
        <v>3420</v>
      </c>
    </row>
    <row r="305" spans="1:19" ht="12.75">
      <c r="A305" s="14">
        <v>32</v>
      </c>
      <c r="B305" s="156" t="s">
        <v>114</v>
      </c>
      <c r="C305" s="151" t="s">
        <v>115</v>
      </c>
      <c r="D305" s="158"/>
      <c r="E305" s="158"/>
      <c r="F305" s="153">
        <v>0</v>
      </c>
      <c r="G305" s="153">
        <v>0</v>
      </c>
      <c r="H305" s="153">
        <v>0</v>
      </c>
      <c r="I305" s="153">
        <v>0</v>
      </c>
      <c r="J305" s="153">
        <v>0</v>
      </c>
      <c r="K305" s="144"/>
      <c r="L305" s="79"/>
      <c r="M305" s="153"/>
      <c r="N305" s="153"/>
      <c r="O305" s="153"/>
      <c r="P305" s="153"/>
      <c r="Q305" s="154"/>
      <c r="R305" s="15"/>
      <c r="S305" s="236">
        <v>0</v>
      </c>
    </row>
    <row r="306" spans="1:19" ht="12.75">
      <c r="A306" s="14">
        <v>33</v>
      </c>
      <c r="B306" s="76" t="s">
        <v>116</v>
      </c>
      <c r="C306" s="76" t="s">
        <v>56</v>
      </c>
      <c r="D306" s="59" t="s">
        <v>117</v>
      </c>
      <c r="E306" s="125"/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26"/>
      <c r="L306" s="51"/>
      <c r="M306" s="16"/>
      <c r="N306" s="16"/>
      <c r="O306" s="16"/>
      <c r="P306" s="16">
        <v>353667</v>
      </c>
      <c r="Q306" s="16">
        <v>353667</v>
      </c>
      <c r="R306" s="18"/>
      <c r="S306" s="16">
        <v>353667</v>
      </c>
    </row>
    <row r="307" spans="1:19" ht="12.75">
      <c r="A307" s="14">
        <v>34</v>
      </c>
      <c r="B307" s="58"/>
      <c r="C307" s="53"/>
      <c r="D307" s="20"/>
      <c r="E307" s="129" t="s">
        <v>345</v>
      </c>
      <c r="F307" s="37"/>
      <c r="G307" s="37"/>
      <c r="H307" s="38"/>
      <c r="I307" s="37"/>
      <c r="J307" s="37">
        <v>0</v>
      </c>
      <c r="K307" s="149"/>
      <c r="L307" s="29"/>
      <c r="M307" s="37"/>
      <c r="N307" s="37"/>
      <c r="O307" s="37"/>
      <c r="P307" s="37">
        <v>353667</v>
      </c>
      <c r="Q307" s="37">
        <v>353667</v>
      </c>
      <c r="R307" s="28"/>
      <c r="S307" s="37">
        <v>353667</v>
      </c>
    </row>
    <row r="308" spans="1:19" ht="12.75">
      <c r="A308" s="14">
        <v>35</v>
      </c>
      <c r="B308" s="58"/>
      <c r="C308" s="53"/>
      <c r="D308" s="20"/>
      <c r="E308" s="129" t="s">
        <v>346</v>
      </c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27"/>
      <c r="R308" s="28"/>
      <c r="S308" s="376"/>
    </row>
    <row r="309" spans="1:19" ht="12.75">
      <c r="A309" s="14">
        <v>36</v>
      </c>
      <c r="B309" s="156" t="s">
        <v>212</v>
      </c>
      <c r="C309" s="151" t="s">
        <v>213</v>
      </c>
      <c r="D309" s="158"/>
      <c r="E309" s="158"/>
      <c r="F309" s="153">
        <v>0</v>
      </c>
      <c r="G309" s="153">
        <v>0</v>
      </c>
      <c r="H309" s="153">
        <v>5410</v>
      </c>
      <c r="I309" s="153">
        <f>'8 Vzdelávanie SK'!I309/30.126*1000</f>
        <v>0</v>
      </c>
      <c r="J309" s="153">
        <v>5410</v>
      </c>
      <c r="K309" s="144"/>
      <c r="L309" s="79"/>
      <c r="M309" s="153"/>
      <c r="N309" s="153"/>
      <c r="O309" s="153"/>
      <c r="P309" s="153"/>
      <c r="Q309" s="154"/>
      <c r="R309" s="15"/>
      <c r="S309" s="236">
        <f aca="true" t="shared" si="17" ref="S309:S314">J309</f>
        <v>5410</v>
      </c>
    </row>
    <row r="310" spans="1:19" ht="12.75">
      <c r="A310" s="14">
        <v>37</v>
      </c>
      <c r="B310" s="76" t="s">
        <v>215</v>
      </c>
      <c r="C310" s="76"/>
      <c r="D310" s="59"/>
      <c r="E310" s="125" t="s">
        <v>235</v>
      </c>
      <c r="F310" s="16">
        <v>0</v>
      </c>
      <c r="G310" s="16">
        <v>0</v>
      </c>
      <c r="H310" s="16">
        <v>5410</v>
      </c>
      <c r="I310" s="16">
        <f>'8 Vzdelávanie SK'!I310/30.126*1000</f>
        <v>0</v>
      </c>
      <c r="J310" s="16">
        <v>5410</v>
      </c>
      <c r="K310" s="126"/>
      <c r="L310" s="51"/>
      <c r="M310" s="16"/>
      <c r="N310" s="16"/>
      <c r="O310" s="16"/>
      <c r="P310" s="16"/>
      <c r="Q310" s="17"/>
      <c r="R310" s="18"/>
      <c r="S310" s="378">
        <f t="shared" si="17"/>
        <v>5410</v>
      </c>
    </row>
    <row r="311" spans="1:19" ht="12.75">
      <c r="A311" s="14">
        <v>38</v>
      </c>
      <c r="B311" s="58"/>
      <c r="C311" s="53" t="s">
        <v>234</v>
      </c>
      <c r="D311" s="20"/>
      <c r="E311" s="129" t="s">
        <v>112</v>
      </c>
      <c r="F311" s="37"/>
      <c r="G311" s="37"/>
      <c r="H311" s="38">
        <f>'8 Vzdelávanie SK'!H311/30.126*1000</f>
        <v>1659.6959437031135</v>
      </c>
      <c r="I311" s="38">
        <f>'8 Vzdelávanie SK'!I311/30.126*1000</f>
        <v>0</v>
      </c>
      <c r="J311" s="38">
        <f>'8 Vzdelávanie SK'!J311/30.126*1000</f>
        <v>1659.6959437031135</v>
      </c>
      <c r="K311" s="149"/>
      <c r="L311" s="29"/>
      <c r="M311" s="37"/>
      <c r="N311" s="37"/>
      <c r="O311" s="37"/>
      <c r="P311" s="37" t="s">
        <v>128</v>
      </c>
      <c r="Q311" s="27" t="s">
        <v>128</v>
      </c>
      <c r="R311" s="28"/>
      <c r="S311" s="376">
        <f t="shared" si="17"/>
        <v>1659.6959437031135</v>
      </c>
    </row>
    <row r="312" spans="1:19" ht="12.75">
      <c r="A312" s="14">
        <v>39</v>
      </c>
      <c r="B312" s="58"/>
      <c r="C312" s="53" t="s">
        <v>234</v>
      </c>
      <c r="D312" s="20"/>
      <c r="E312" s="129" t="s">
        <v>216</v>
      </c>
      <c r="F312" s="37"/>
      <c r="G312" s="37"/>
      <c r="H312" s="38">
        <f>'8 Vzdelávanie SK'!H312/30.126*1000</f>
        <v>165.96959437031137</v>
      </c>
      <c r="I312" s="38">
        <f>'8 Vzdelávanie SK'!I312/30.126*1000</f>
        <v>0</v>
      </c>
      <c r="J312" s="38">
        <f>'8 Vzdelávanie SK'!J312/30.126*1000</f>
        <v>165.96959437031137</v>
      </c>
      <c r="K312" s="149"/>
      <c r="L312" s="29"/>
      <c r="M312" s="37"/>
      <c r="N312" s="37"/>
      <c r="O312" s="37"/>
      <c r="P312" s="37" t="s">
        <v>128</v>
      </c>
      <c r="Q312" s="27" t="s">
        <v>128</v>
      </c>
      <c r="R312" s="28"/>
      <c r="S312" s="376">
        <f t="shared" si="17"/>
        <v>165.96959437031137</v>
      </c>
    </row>
    <row r="313" spans="1:19" ht="12.75">
      <c r="A313" s="14">
        <v>40</v>
      </c>
      <c r="B313" s="58"/>
      <c r="C313" s="53" t="s">
        <v>234</v>
      </c>
      <c r="D313" s="20"/>
      <c r="E313" s="129" t="s">
        <v>217</v>
      </c>
      <c r="F313" s="37"/>
      <c r="G313" s="37"/>
      <c r="H313" s="38">
        <v>1660</v>
      </c>
      <c r="I313" s="38">
        <f>'8 Vzdelávanie SK'!I313/30.126*1000</f>
        <v>0</v>
      </c>
      <c r="J313" s="38">
        <v>1660</v>
      </c>
      <c r="K313" s="149"/>
      <c r="L313" s="29"/>
      <c r="M313" s="37"/>
      <c r="N313" s="37"/>
      <c r="O313" s="37"/>
      <c r="P313" s="37" t="s">
        <v>128</v>
      </c>
      <c r="Q313" s="27" t="s">
        <v>128</v>
      </c>
      <c r="R313" s="28"/>
      <c r="S313" s="376">
        <f t="shared" si="17"/>
        <v>1660</v>
      </c>
    </row>
    <row r="314" spans="1:19" ht="13.5" thickBot="1">
      <c r="A314" s="265">
        <v>41</v>
      </c>
      <c r="B314" s="244"/>
      <c r="C314" s="245" t="s">
        <v>233</v>
      </c>
      <c r="D314" s="246"/>
      <c r="E314" s="266" t="s">
        <v>218</v>
      </c>
      <c r="F314" s="249"/>
      <c r="G314" s="249"/>
      <c r="H314" s="255">
        <v>1924</v>
      </c>
      <c r="I314" s="255">
        <f>'8 Vzdelávanie SK'!I314/30.126*1000</f>
        <v>0</v>
      </c>
      <c r="J314" s="255">
        <v>1924</v>
      </c>
      <c r="K314" s="251"/>
      <c r="L314" s="248"/>
      <c r="M314" s="249"/>
      <c r="N314" s="249"/>
      <c r="O314" s="249"/>
      <c r="P314" s="249" t="s">
        <v>128</v>
      </c>
      <c r="Q314" s="267" t="s">
        <v>128</v>
      </c>
      <c r="R314" s="28"/>
      <c r="S314" s="373">
        <f t="shared" si="17"/>
        <v>1924</v>
      </c>
    </row>
    <row r="316" spans="2:5" ht="18.75">
      <c r="B316" s="107" t="s">
        <v>93</v>
      </c>
      <c r="C316" s="108"/>
      <c r="D316" s="108"/>
      <c r="E316" s="108"/>
    </row>
    <row r="317" ht="8.25" customHeight="1" thickBot="1"/>
    <row r="318" spans="1:19" ht="13.5" customHeight="1" thickBot="1">
      <c r="A318" s="264"/>
      <c r="B318" s="103"/>
      <c r="C318" s="103"/>
      <c r="D318" s="103"/>
      <c r="E318" s="429" t="s">
        <v>353</v>
      </c>
      <c r="F318" s="430"/>
      <c r="G318" s="430"/>
      <c r="H318" s="430"/>
      <c r="I318" s="430"/>
      <c r="J318" s="430"/>
      <c r="K318" s="430"/>
      <c r="L318" s="430"/>
      <c r="M318" s="430"/>
      <c r="N318" s="430"/>
      <c r="O318" s="431"/>
      <c r="P318" s="103"/>
      <c r="Q318" s="104"/>
      <c r="R318" s="9"/>
      <c r="S318" s="432" t="s">
        <v>360</v>
      </c>
    </row>
    <row r="319" spans="1:19" ht="18.75" customHeight="1">
      <c r="A319" s="85"/>
      <c r="B319" s="86"/>
      <c r="C319" s="87"/>
      <c r="D319" s="88"/>
      <c r="E319" s="89"/>
      <c r="F319" s="440" t="s">
        <v>2</v>
      </c>
      <c r="G319" s="441"/>
      <c r="H319" s="441"/>
      <c r="I319" s="441"/>
      <c r="J319" s="442"/>
      <c r="K319" s="10"/>
      <c r="L319" s="443" t="s">
        <v>3</v>
      </c>
      <c r="M319" s="444"/>
      <c r="N319" s="444"/>
      <c r="O319" s="444"/>
      <c r="P319" s="444"/>
      <c r="Q319" s="445"/>
      <c r="R319" s="10"/>
      <c r="S319" s="433"/>
    </row>
    <row r="320" spans="1:19" ht="12.75">
      <c r="A320" s="90"/>
      <c r="B320" s="91" t="s">
        <v>95</v>
      </c>
      <c r="C320" s="92" t="s">
        <v>5</v>
      </c>
      <c r="D320" s="446" t="s">
        <v>6</v>
      </c>
      <c r="E320" s="447"/>
      <c r="F320" s="447"/>
      <c r="G320" s="447"/>
      <c r="H320" s="447"/>
      <c r="I320" s="447"/>
      <c r="J320" s="448"/>
      <c r="K320" s="11"/>
      <c r="L320" s="449"/>
      <c r="M320" s="450"/>
      <c r="N320" s="450"/>
      <c r="O320" s="450"/>
      <c r="P320" s="450"/>
      <c r="Q320" s="451"/>
      <c r="R320" s="11"/>
      <c r="S320" s="433"/>
    </row>
    <row r="321" spans="1:19" ht="12.75">
      <c r="A321" s="93"/>
      <c r="B321" s="94" t="s">
        <v>97</v>
      </c>
      <c r="C321" s="95" t="s">
        <v>8</v>
      </c>
      <c r="D321" s="96"/>
      <c r="E321" s="97" t="s">
        <v>9</v>
      </c>
      <c r="F321" s="452">
        <v>610</v>
      </c>
      <c r="G321" s="425">
        <v>620</v>
      </c>
      <c r="H321" s="425">
        <v>630</v>
      </c>
      <c r="I321" s="425">
        <v>640</v>
      </c>
      <c r="J321" s="418" t="s">
        <v>10</v>
      </c>
      <c r="K321" s="12"/>
      <c r="L321" s="420">
        <v>711</v>
      </c>
      <c r="M321" s="425">
        <v>713</v>
      </c>
      <c r="N321" s="425">
        <v>714</v>
      </c>
      <c r="O321" s="425">
        <v>716</v>
      </c>
      <c r="P321" s="423">
        <v>717</v>
      </c>
      <c r="Q321" s="418" t="s">
        <v>10</v>
      </c>
      <c r="R321" s="12"/>
      <c r="S321" s="433"/>
    </row>
    <row r="322" spans="1:19" ht="13.5" thickBot="1">
      <c r="A322" s="98"/>
      <c r="B322" s="99" t="s">
        <v>96</v>
      </c>
      <c r="C322" s="100"/>
      <c r="D322" s="101"/>
      <c r="E322" s="102"/>
      <c r="F322" s="453"/>
      <c r="G322" s="426"/>
      <c r="H322" s="426"/>
      <c r="I322" s="426"/>
      <c r="J322" s="419"/>
      <c r="K322" s="12"/>
      <c r="L322" s="421"/>
      <c r="M322" s="426"/>
      <c r="N322" s="426"/>
      <c r="O322" s="426"/>
      <c r="P322" s="426"/>
      <c r="Q322" s="419"/>
      <c r="R322" s="12"/>
      <c r="S322" s="433"/>
    </row>
    <row r="323" spans="1:20" ht="16.5" thickBot="1" thickTop="1">
      <c r="A323" s="105">
        <v>1</v>
      </c>
      <c r="B323" s="118" t="s">
        <v>94</v>
      </c>
      <c r="C323" s="119"/>
      <c r="D323" s="120"/>
      <c r="E323" s="120"/>
      <c r="F323" s="110">
        <v>230894</v>
      </c>
      <c r="G323" s="110">
        <v>81305</v>
      </c>
      <c r="H323" s="110">
        <v>125512</v>
      </c>
      <c r="I323" s="110"/>
      <c r="J323" s="110">
        <v>437711</v>
      </c>
      <c r="K323" s="121"/>
      <c r="L323" s="109"/>
      <c r="M323" s="110"/>
      <c r="N323" s="110"/>
      <c r="O323" s="110"/>
      <c r="P323" s="16">
        <v>353667</v>
      </c>
      <c r="Q323" s="16">
        <v>353667</v>
      </c>
      <c r="R323" s="13"/>
      <c r="S323" s="371">
        <v>791378</v>
      </c>
      <c r="T323" s="7" t="s">
        <v>128</v>
      </c>
    </row>
    <row r="324" spans="1:20" ht="13.5" thickTop="1">
      <c r="A324" s="14">
        <f>A323+1</f>
        <v>2</v>
      </c>
      <c r="B324" s="150" t="s">
        <v>98</v>
      </c>
      <c r="C324" s="151" t="s">
        <v>102</v>
      </c>
      <c r="D324" s="152"/>
      <c r="E324" s="152"/>
      <c r="F324" s="153"/>
      <c r="G324" s="153"/>
      <c r="H324" s="153"/>
      <c r="I324" s="153"/>
      <c r="J324" s="153"/>
      <c r="K324" s="144">
        <v>0</v>
      </c>
      <c r="L324" s="79">
        <v>0</v>
      </c>
      <c r="M324" s="153"/>
      <c r="N324" s="153"/>
      <c r="O324" s="153"/>
      <c r="P324" s="37" t="s">
        <v>128</v>
      </c>
      <c r="Q324" s="37" t="s">
        <v>128</v>
      </c>
      <c r="R324" s="15"/>
      <c r="S324" s="153"/>
      <c r="T324" s="7" t="s">
        <v>128</v>
      </c>
    </row>
    <row r="325" spans="1:20" ht="12.75">
      <c r="A325" s="14">
        <f>A324+1</f>
        <v>3</v>
      </c>
      <c r="B325" s="76" t="s">
        <v>101</v>
      </c>
      <c r="C325" s="76" t="s">
        <v>56</v>
      </c>
      <c r="D325" s="59" t="s">
        <v>205</v>
      </c>
      <c r="E325" s="125"/>
      <c r="F325" s="16">
        <v>137730</v>
      </c>
      <c r="G325" s="16">
        <v>48671</v>
      </c>
      <c r="H325" s="16">
        <v>69697</v>
      </c>
      <c r="I325" s="16"/>
      <c r="J325" s="16">
        <f>SUM(F325:I325)</f>
        <v>256098</v>
      </c>
      <c r="K325" s="16">
        <f>'8 Vzdelávanie SK'!K326/30.126*1000</f>
        <v>0</v>
      </c>
      <c r="L325" s="16">
        <f>'8 Vzdelávanie SK'!L326/30.126*1000</f>
        <v>0</v>
      </c>
      <c r="M325" s="16"/>
      <c r="N325" s="16"/>
      <c r="O325" s="16"/>
      <c r="P325" s="16">
        <v>353667</v>
      </c>
      <c r="Q325" s="17">
        <v>353667</v>
      </c>
      <c r="R325" s="18"/>
      <c r="S325" s="16">
        <v>609765</v>
      </c>
      <c r="T325" s="7" t="s">
        <v>128</v>
      </c>
    </row>
    <row r="326" spans="1:20" ht="12.75">
      <c r="A326" s="14">
        <f>A325+1</f>
        <v>4</v>
      </c>
      <c r="B326" s="58"/>
      <c r="C326" s="53"/>
      <c r="D326" s="20"/>
      <c r="E326" s="127" t="s">
        <v>206</v>
      </c>
      <c r="F326" s="37"/>
      <c r="G326" s="37"/>
      <c r="H326" s="37"/>
      <c r="I326" s="37"/>
      <c r="J326" s="37"/>
      <c r="K326" s="128"/>
      <c r="L326" s="21"/>
      <c r="M326" s="22"/>
      <c r="N326" s="22"/>
      <c r="O326" s="22"/>
      <c r="P326" s="22"/>
      <c r="Q326" s="24"/>
      <c r="R326" s="25"/>
      <c r="S326" s="37"/>
      <c r="T326" s="7" t="s">
        <v>128</v>
      </c>
    </row>
    <row r="327" spans="1:20" ht="12.75">
      <c r="A327" s="14">
        <f>A326+1</f>
        <v>5</v>
      </c>
      <c r="B327" s="58"/>
      <c r="C327" s="53"/>
      <c r="D327" s="20"/>
      <c r="E327" s="129" t="s">
        <v>13</v>
      </c>
      <c r="F327" s="37"/>
      <c r="G327" s="37"/>
      <c r="H327" s="37">
        <v>48500</v>
      </c>
      <c r="I327" s="37"/>
      <c r="J327" s="37">
        <v>48500</v>
      </c>
      <c r="K327" s="128"/>
      <c r="L327" s="21"/>
      <c r="M327" s="22"/>
      <c r="N327" s="22"/>
      <c r="O327" s="22"/>
      <c r="P327" s="22"/>
      <c r="Q327" s="24"/>
      <c r="R327" s="25"/>
      <c r="S327" s="37"/>
      <c r="T327" s="7" t="s">
        <v>128</v>
      </c>
    </row>
    <row r="328" spans="1:20" ht="12.75">
      <c r="A328" s="14">
        <f>A327+1</f>
        <v>6</v>
      </c>
      <c r="B328" s="58"/>
      <c r="C328" s="53"/>
      <c r="D328" s="20"/>
      <c r="E328" s="129" t="s">
        <v>204</v>
      </c>
      <c r="F328" s="37"/>
      <c r="G328" s="37"/>
      <c r="H328" s="37">
        <v>21197</v>
      </c>
      <c r="I328" s="37"/>
      <c r="J328" s="37">
        <v>21197</v>
      </c>
      <c r="K328" s="112"/>
      <c r="L328" s="36"/>
      <c r="M328" s="37"/>
      <c r="N328" s="37"/>
      <c r="O328" s="37"/>
      <c r="P328" s="37"/>
      <c r="Q328" s="24"/>
      <c r="R328" s="28"/>
      <c r="S328" s="37">
        <f>'8 Vzdelávanie SK'!S329/30.126*1000</f>
        <v>0</v>
      </c>
      <c r="T328" s="7" t="s">
        <v>128</v>
      </c>
    </row>
    <row r="329" spans="1:20" ht="12.75">
      <c r="A329" s="14">
        <v>7</v>
      </c>
      <c r="B329" s="58"/>
      <c r="C329" s="53"/>
      <c r="D329" s="20"/>
      <c r="E329" s="129" t="s">
        <v>128</v>
      </c>
      <c r="F329" s="37"/>
      <c r="G329" s="37"/>
      <c r="H329" s="38"/>
      <c r="I329" s="37"/>
      <c r="J329" s="37" t="s">
        <v>128</v>
      </c>
      <c r="K329" s="112"/>
      <c r="L329" s="36"/>
      <c r="M329" s="37"/>
      <c r="N329" s="37"/>
      <c r="O329" s="37"/>
      <c r="P329" s="37"/>
      <c r="Q329" s="24"/>
      <c r="R329" s="28"/>
      <c r="S329" s="372" t="s">
        <v>128</v>
      </c>
      <c r="T329" s="7" t="s">
        <v>128</v>
      </c>
    </row>
    <row r="330" spans="1:19" ht="12.75" hidden="1">
      <c r="A330" s="14">
        <f aca="true" t="shared" si="18" ref="A330:A357">A329+1</f>
        <v>8</v>
      </c>
      <c r="B330" s="58"/>
      <c r="C330" s="53"/>
      <c r="D330" s="20" t="s">
        <v>17</v>
      </c>
      <c r="E330" s="127" t="s">
        <v>18</v>
      </c>
      <c r="F330" s="22">
        <v>1660</v>
      </c>
      <c r="G330" s="22">
        <v>580</v>
      </c>
      <c r="H330" s="23">
        <f>SUM(H331:H333)</f>
        <v>637</v>
      </c>
      <c r="I330" s="22"/>
      <c r="J330" s="22">
        <f aca="true" t="shared" si="19" ref="J330:J357">SUM(F330:I330)</f>
        <v>2877</v>
      </c>
      <c r="K330" s="128"/>
      <c r="L330" s="21"/>
      <c r="M330" s="22"/>
      <c r="N330" s="22"/>
      <c r="O330" s="22"/>
      <c r="P330" s="22">
        <f>SUM(P332:P334)</f>
        <v>85</v>
      </c>
      <c r="Q330" s="24">
        <f aca="true" t="shared" si="20" ref="Q330:Q357">SUM(L330:P330)</f>
        <v>85</v>
      </c>
      <c r="R330" s="25"/>
      <c r="S330" s="372"/>
    </row>
    <row r="331" spans="1:19" ht="12.75" hidden="1">
      <c r="A331" s="14">
        <f t="shared" si="18"/>
        <v>9</v>
      </c>
      <c r="B331" s="58"/>
      <c r="C331" s="53"/>
      <c r="D331" s="20"/>
      <c r="E331" s="129" t="s">
        <v>13</v>
      </c>
      <c r="F331" s="22"/>
      <c r="G331" s="22"/>
      <c r="H331" s="38">
        <f>636-36-113+1</f>
        <v>488</v>
      </c>
      <c r="I331" s="22"/>
      <c r="J331" s="37">
        <f t="shared" si="19"/>
        <v>488</v>
      </c>
      <c r="K331" s="128"/>
      <c r="L331" s="21"/>
      <c r="M331" s="22"/>
      <c r="N331" s="22"/>
      <c r="O331" s="22"/>
      <c r="P331" s="22"/>
      <c r="Q331" s="24">
        <f t="shared" si="20"/>
        <v>0</v>
      </c>
      <c r="R331" s="25"/>
      <c r="S331" s="372"/>
    </row>
    <row r="332" spans="1:19" ht="12.75" hidden="1">
      <c r="A332" s="14">
        <f t="shared" si="18"/>
        <v>10</v>
      </c>
      <c r="B332" s="58"/>
      <c r="C332" s="53"/>
      <c r="D332" s="20"/>
      <c r="E332" s="129" t="s">
        <v>14</v>
      </c>
      <c r="F332" s="37"/>
      <c r="G332" s="37"/>
      <c r="H332" s="38">
        <v>36</v>
      </c>
      <c r="I332" s="37"/>
      <c r="J332" s="37">
        <f t="shared" si="19"/>
        <v>36</v>
      </c>
      <c r="K332" s="112"/>
      <c r="L332" s="36"/>
      <c r="M332" s="37"/>
      <c r="N332" s="37"/>
      <c r="O332" s="37"/>
      <c r="P332" s="37"/>
      <c r="Q332" s="24">
        <f t="shared" si="20"/>
        <v>0</v>
      </c>
      <c r="R332" s="28"/>
      <c r="S332" s="372"/>
    </row>
    <row r="333" spans="1:19" ht="12.75" hidden="1">
      <c r="A333" s="14">
        <f t="shared" si="18"/>
        <v>11</v>
      </c>
      <c r="B333" s="58"/>
      <c r="C333" s="53"/>
      <c r="D333" s="20"/>
      <c r="E333" s="129" t="s">
        <v>15</v>
      </c>
      <c r="F333" s="37"/>
      <c r="G333" s="37"/>
      <c r="H333" s="38">
        <f>91+22</f>
        <v>113</v>
      </c>
      <c r="I333" s="37"/>
      <c r="J333" s="37">
        <f t="shared" si="19"/>
        <v>113</v>
      </c>
      <c r="K333" s="112"/>
      <c r="L333" s="36"/>
      <c r="M333" s="37"/>
      <c r="N333" s="37"/>
      <c r="O333" s="37"/>
      <c r="P333" s="37"/>
      <c r="Q333" s="24">
        <f t="shared" si="20"/>
        <v>0</v>
      </c>
      <c r="R333" s="28"/>
      <c r="S333" s="372"/>
    </row>
    <row r="334" spans="1:19" ht="12.75" hidden="1">
      <c r="A334" s="14">
        <f t="shared" si="18"/>
        <v>12</v>
      </c>
      <c r="B334" s="58"/>
      <c r="C334" s="53"/>
      <c r="D334" s="20"/>
      <c r="E334" s="129" t="s">
        <v>16</v>
      </c>
      <c r="F334" s="37"/>
      <c r="G334" s="37"/>
      <c r="H334" s="38"/>
      <c r="I334" s="37"/>
      <c r="J334" s="37">
        <f t="shared" si="19"/>
        <v>0</v>
      </c>
      <c r="K334" s="112"/>
      <c r="L334" s="36"/>
      <c r="M334" s="37"/>
      <c r="N334" s="37"/>
      <c r="O334" s="37"/>
      <c r="P334" s="37">
        <v>85</v>
      </c>
      <c r="Q334" s="24">
        <f t="shared" si="20"/>
        <v>85</v>
      </c>
      <c r="R334" s="28"/>
      <c r="S334" s="372"/>
    </row>
    <row r="335" spans="1:19" ht="12.75" hidden="1">
      <c r="A335" s="14">
        <f t="shared" si="18"/>
        <v>13</v>
      </c>
      <c r="B335" s="58"/>
      <c r="C335" s="53"/>
      <c r="D335" s="20" t="s">
        <v>19</v>
      </c>
      <c r="E335" s="127" t="s">
        <v>20</v>
      </c>
      <c r="F335" s="22">
        <v>2040</v>
      </c>
      <c r="G335" s="22">
        <v>710</v>
      </c>
      <c r="H335" s="23">
        <f>SUM(H336:H337)</f>
        <v>1195</v>
      </c>
      <c r="I335" s="22"/>
      <c r="J335" s="22">
        <f t="shared" si="19"/>
        <v>3945</v>
      </c>
      <c r="K335" s="128"/>
      <c r="L335" s="21"/>
      <c r="M335" s="22">
        <f>SUM(M336:M340)</f>
        <v>30</v>
      </c>
      <c r="N335" s="22"/>
      <c r="O335" s="22"/>
      <c r="P335" s="22">
        <f>SUM(P337:P340)</f>
        <v>200</v>
      </c>
      <c r="Q335" s="24">
        <f t="shared" si="20"/>
        <v>230</v>
      </c>
      <c r="R335" s="25"/>
      <c r="S335" s="372"/>
    </row>
    <row r="336" spans="1:19" ht="12.75" hidden="1">
      <c r="A336" s="14">
        <f t="shared" si="18"/>
        <v>14</v>
      </c>
      <c r="B336" s="58"/>
      <c r="C336" s="53"/>
      <c r="D336" s="20"/>
      <c r="E336" s="129" t="s">
        <v>13</v>
      </c>
      <c r="F336" s="22"/>
      <c r="G336" s="22"/>
      <c r="H336" s="38">
        <f>1195-44</f>
        <v>1151</v>
      </c>
      <c r="I336" s="22"/>
      <c r="J336" s="37">
        <f t="shared" si="19"/>
        <v>1151</v>
      </c>
      <c r="K336" s="128"/>
      <c r="L336" s="21"/>
      <c r="M336" s="22"/>
      <c r="N336" s="22"/>
      <c r="O336" s="22"/>
      <c r="P336" s="22"/>
      <c r="Q336" s="24">
        <f t="shared" si="20"/>
        <v>0</v>
      </c>
      <c r="R336" s="25"/>
      <c r="S336" s="372"/>
    </row>
    <row r="337" spans="1:19" ht="12.75" hidden="1">
      <c r="A337" s="14">
        <f t="shared" si="18"/>
        <v>15</v>
      </c>
      <c r="B337" s="58"/>
      <c r="C337" s="53"/>
      <c r="D337" s="20"/>
      <c r="E337" s="129" t="s">
        <v>14</v>
      </c>
      <c r="F337" s="37"/>
      <c r="G337" s="37"/>
      <c r="H337" s="38">
        <v>44</v>
      </c>
      <c r="I337" s="37"/>
      <c r="J337" s="37">
        <f t="shared" si="19"/>
        <v>44</v>
      </c>
      <c r="K337" s="112"/>
      <c r="L337" s="36"/>
      <c r="M337" s="37"/>
      <c r="N337" s="37"/>
      <c r="O337" s="37"/>
      <c r="P337" s="40"/>
      <c r="Q337" s="24">
        <f t="shared" si="20"/>
        <v>0</v>
      </c>
      <c r="R337" s="28"/>
      <c r="S337" s="372"/>
    </row>
    <row r="338" spans="1:19" ht="12.75" hidden="1">
      <c r="A338" s="14">
        <f t="shared" si="18"/>
        <v>16</v>
      </c>
      <c r="B338" s="58"/>
      <c r="C338" s="53"/>
      <c r="D338" s="20"/>
      <c r="E338" s="129" t="s">
        <v>21</v>
      </c>
      <c r="F338" s="37"/>
      <c r="G338" s="37"/>
      <c r="H338" s="38"/>
      <c r="I338" s="37"/>
      <c r="J338" s="37">
        <f t="shared" si="19"/>
        <v>0</v>
      </c>
      <c r="K338" s="112"/>
      <c r="L338" s="36"/>
      <c r="M338" s="37"/>
      <c r="N338" s="37"/>
      <c r="O338" s="37"/>
      <c r="P338" s="40">
        <v>140</v>
      </c>
      <c r="Q338" s="24">
        <f t="shared" si="20"/>
        <v>140</v>
      </c>
      <c r="R338" s="28"/>
      <c r="S338" s="372"/>
    </row>
    <row r="339" spans="1:19" ht="12.75" hidden="1">
      <c r="A339" s="14">
        <f t="shared" si="18"/>
        <v>17</v>
      </c>
      <c r="B339" s="58"/>
      <c r="C339" s="53"/>
      <c r="D339" s="20"/>
      <c r="E339" s="129" t="s">
        <v>16</v>
      </c>
      <c r="F339" s="37"/>
      <c r="G339" s="37"/>
      <c r="H339" s="38"/>
      <c r="I339" s="37"/>
      <c r="J339" s="37">
        <f t="shared" si="19"/>
        <v>0</v>
      </c>
      <c r="K339" s="112"/>
      <c r="L339" s="36"/>
      <c r="M339" s="37"/>
      <c r="N339" s="37"/>
      <c r="O339" s="37"/>
      <c r="P339" s="40">
        <v>60</v>
      </c>
      <c r="Q339" s="24">
        <f t="shared" si="20"/>
        <v>60</v>
      </c>
      <c r="R339" s="28"/>
      <c r="S339" s="372"/>
    </row>
    <row r="340" spans="1:19" ht="12.75" hidden="1">
      <c r="A340" s="14">
        <f t="shared" si="18"/>
        <v>18</v>
      </c>
      <c r="B340" s="58"/>
      <c r="C340" s="53"/>
      <c r="D340" s="20"/>
      <c r="E340" s="129" t="s">
        <v>22</v>
      </c>
      <c r="F340" s="37"/>
      <c r="G340" s="37"/>
      <c r="H340" s="38"/>
      <c r="I340" s="37"/>
      <c r="J340" s="37">
        <f t="shared" si="19"/>
        <v>0</v>
      </c>
      <c r="K340" s="112"/>
      <c r="L340" s="36"/>
      <c r="M340" s="37">
        <v>30</v>
      </c>
      <c r="N340" s="37"/>
      <c r="O340" s="37"/>
      <c r="P340" s="40"/>
      <c r="Q340" s="24">
        <f t="shared" si="20"/>
        <v>30</v>
      </c>
      <c r="R340" s="28"/>
      <c r="S340" s="372"/>
    </row>
    <row r="341" spans="1:19" ht="12.75" hidden="1">
      <c r="A341" s="14">
        <f t="shared" si="18"/>
        <v>19</v>
      </c>
      <c r="B341" s="58"/>
      <c r="C341" s="53"/>
      <c r="D341" s="20" t="s">
        <v>23</v>
      </c>
      <c r="E341" s="127" t="s">
        <v>24</v>
      </c>
      <c r="F341" s="22">
        <v>1520</v>
      </c>
      <c r="G341" s="22">
        <v>530</v>
      </c>
      <c r="H341" s="23">
        <f>SUM(H342:H343)</f>
        <v>767</v>
      </c>
      <c r="I341" s="22"/>
      <c r="J341" s="22">
        <f t="shared" si="19"/>
        <v>2817</v>
      </c>
      <c r="K341" s="128"/>
      <c r="L341" s="21"/>
      <c r="M341" s="22"/>
      <c r="N341" s="22"/>
      <c r="O341" s="22"/>
      <c r="P341" s="111">
        <f>SUM(P343:P344)</f>
        <v>85</v>
      </c>
      <c r="Q341" s="24">
        <f t="shared" si="20"/>
        <v>85</v>
      </c>
      <c r="R341" s="25"/>
      <c r="S341" s="372"/>
    </row>
    <row r="342" spans="1:19" ht="12.75" hidden="1">
      <c r="A342" s="14">
        <f t="shared" si="18"/>
        <v>20</v>
      </c>
      <c r="B342" s="58"/>
      <c r="C342" s="53"/>
      <c r="D342" s="20"/>
      <c r="E342" s="129" t="s">
        <v>13</v>
      </c>
      <c r="F342" s="22"/>
      <c r="G342" s="22"/>
      <c r="H342" s="38">
        <f>766-36+1</f>
        <v>731</v>
      </c>
      <c r="I342" s="22"/>
      <c r="J342" s="37">
        <f t="shared" si="19"/>
        <v>731</v>
      </c>
      <c r="K342" s="128"/>
      <c r="L342" s="21"/>
      <c r="M342" s="22"/>
      <c r="N342" s="22"/>
      <c r="O342" s="22"/>
      <c r="P342" s="111"/>
      <c r="Q342" s="24">
        <f t="shared" si="20"/>
        <v>0</v>
      </c>
      <c r="R342" s="25"/>
      <c r="S342" s="372"/>
    </row>
    <row r="343" spans="1:19" ht="12.75" hidden="1">
      <c r="A343" s="14">
        <f t="shared" si="18"/>
        <v>21</v>
      </c>
      <c r="B343" s="58"/>
      <c r="C343" s="53"/>
      <c r="D343" s="20"/>
      <c r="E343" s="129" t="s">
        <v>14</v>
      </c>
      <c r="F343" s="37"/>
      <c r="G343" s="37"/>
      <c r="H343" s="38">
        <v>36</v>
      </c>
      <c r="I343" s="37"/>
      <c r="J343" s="37">
        <f t="shared" si="19"/>
        <v>36</v>
      </c>
      <c r="K343" s="112"/>
      <c r="L343" s="36"/>
      <c r="M343" s="37"/>
      <c r="N343" s="37"/>
      <c r="O343" s="37"/>
      <c r="P343" s="40"/>
      <c r="Q343" s="27">
        <f t="shared" si="20"/>
        <v>0</v>
      </c>
      <c r="R343" s="28"/>
      <c r="S343" s="372"/>
    </row>
    <row r="344" spans="1:19" ht="12.75" hidden="1">
      <c r="A344" s="14">
        <f t="shared" si="18"/>
        <v>22</v>
      </c>
      <c r="B344" s="58"/>
      <c r="C344" s="53"/>
      <c r="D344" s="20"/>
      <c r="E344" s="129" t="s">
        <v>16</v>
      </c>
      <c r="F344" s="37"/>
      <c r="G344" s="37"/>
      <c r="H344" s="38"/>
      <c r="I344" s="37"/>
      <c r="J344" s="37">
        <f t="shared" si="19"/>
        <v>0</v>
      </c>
      <c r="K344" s="112"/>
      <c r="L344" s="36"/>
      <c r="M344" s="37"/>
      <c r="N344" s="37"/>
      <c r="O344" s="37"/>
      <c r="P344" s="40">
        <v>85</v>
      </c>
      <c r="Q344" s="27">
        <f t="shared" si="20"/>
        <v>85</v>
      </c>
      <c r="R344" s="28"/>
      <c r="S344" s="372"/>
    </row>
    <row r="345" spans="1:19" ht="12.75" hidden="1">
      <c r="A345" s="14">
        <f t="shared" si="18"/>
        <v>23</v>
      </c>
      <c r="B345" s="58"/>
      <c r="C345" s="53"/>
      <c r="D345" s="20" t="s">
        <v>25</v>
      </c>
      <c r="E345" s="127" t="s">
        <v>26</v>
      </c>
      <c r="F345" s="22">
        <v>2130</v>
      </c>
      <c r="G345" s="22">
        <v>750</v>
      </c>
      <c r="H345" s="23">
        <f>1005+H347</f>
        <v>1050</v>
      </c>
      <c r="I345" s="22"/>
      <c r="J345" s="22">
        <f t="shared" si="19"/>
        <v>3930</v>
      </c>
      <c r="K345" s="128"/>
      <c r="L345" s="21"/>
      <c r="M345" s="22"/>
      <c r="N345" s="22"/>
      <c r="O345" s="22"/>
      <c r="P345" s="111">
        <f>SUM(P347:P348)</f>
        <v>60</v>
      </c>
      <c r="Q345" s="27">
        <f t="shared" si="20"/>
        <v>60</v>
      </c>
      <c r="R345" s="25"/>
      <c r="S345" s="372"/>
    </row>
    <row r="346" spans="1:19" ht="12.75" hidden="1">
      <c r="A346" s="14">
        <f t="shared" si="18"/>
        <v>24</v>
      </c>
      <c r="B346" s="58"/>
      <c r="C346" s="53"/>
      <c r="D346" s="20"/>
      <c r="E346" s="129" t="s">
        <v>13</v>
      </c>
      <c r="F346" s="22"/>
      <c r="G346" s="22"/>
      <c r="H346" s="38">
        <f>1050-45</f>
        <v>1005</v>
      </c>
      <c r="I346" s="22"/>
      <c r="J346" s="37">
        <f t="shared" si="19"/>
        <v>1005</v>
      </c>
      <c r="K346" s="128"/>
      <c r="L346" s="21"/>
      <c r="M346" s="22"/>
      <c r="N346" s="22"/>
      <c r="O346" s="22"/>
      <c r="P346" s="111"/>
      <c r="Q346" s="27">
        <f t="shared" si="20"/>
        <v>0</v>
      </c>
      <c r="R346" s="25"/>
      <c r="S346" s="372"/>
    </row>
    <row r="347" spans="1:19" ht="12.75" hidden="1">
      <c r="A347" s="14">
        <f t="shared" si="18"/>
        <v>25</v>
      </c>
      <c r="B347" s="58"/>
      <c r="C347" s="53"/>
      <c r="D347" s="20"/>
      <c r="E347" s="129" t="s">
        <v>14</v>
      </c>
      <c r="F347" s="37"/>
      <c r="G347" s="37"/>
      <c r="H347" s="38">
        <v>45</v>
      </c>
      <c r="I347" s="37"/>
      <c r="J347" s="37">
        <f t="shared" si="19"/>
        <v>45</v>
      </c>
      <c r="K347" s="112"/>
      <c r="L347" s="36"/>
      <c r="M347" s="37"/>
      <c r="N347" s="37"/>
      <c r="O347" s="37"/>
      <c r="P347" s="40"/>
      <c r="Q347" s="27">
        <f t="shared" si="20"/>
        <v>0</v>
      </c>
      <c r="R347" s="28"/>
      <c r="S347" s="372"/>
    </row>
    <row r="348" spans="1:19" ht="12.75" hidden="1">
      <c r="A348" s="14">
        <f t="shared" si="18"/>
        <v>26</v>
      </c>
      <c r="B348" s="58"/>
      <c r="C348" s="53"/>
      <c r="D348" s="20"/>
      <c r="E348" s="129" t="s">
        <v>16</v>
      </c>
      <c r="F348" s="37"/>
      <c r="G348" s="37"/>
      <c r="H348" s="38"/>
      <c r="I348" s="37"/>
      <c r="J348" s="37">
        <f t="shared" si="19"/>
        <v>0</v>
      </c>
      <c r="K348" s="112"/>
      <c r="L348" s="36"/>
      <c r="M348" s="37"/>
      <c r="N348" s="37"/>
      <c r="O348" s="37"/>
      <c r="P348" s="40">
        <v>60</v>
      </c>
      <c r="Q348" s="27">
        <f t="shared" si="20"/>
        <v>60</v>
      </c>
      <c r="R348" s="28"/>
      <c r="S348" s="372"/>
    </row>
    <row r="349" spans="1:19" ht="12.75" hidden="1">
      <c r="A349" s="14">
        <f t="shared" si="18"/>
        <v>27</v>
      </c>
      <c r="B349" s="58"/>
      <c r="C349" s="53"/>
      <c r="D349" s="20" t="s">
        <v>27</v>
      </c>
      <c r="E349" s="127" t="s">
        <v>28</v>
      </c>
      <c r="F349" s="22">
        <v>2110</v>
      </c>
      <c r="G349" s="22">
        <v>740</v>
      </c>
      <c r="H349" s="23">
        <f>770+H351+1</f>
        <v>815</v>
      </c>
      <c r="I349" s="22"/>
      <c r="J349" s="22">
        <f t="shared" si="19"/>
        <v>3665</v>
      </c>
      <c r="K349" s="128"/>
      <c r="L349" s="21"/>
      <c r="M349" s="22">
        <f>SUM(M350:M353)</f>
        <v>30</v>
      </c>
      <c r="N349" s="22"/>
      <c r="O349" s="22"/>
      <c r="P349" s="111">
        <f>SUM(P351:P353)</f>
        <v>100</v>
      </c>
      <c r="Q349" s="27">
        <f t="shared" si="20"/>
        <v>130</v>
      </c>
      <c r="R349" s="25"/>
      <c r="S349" s="372"/>
    </row>
    <row r="350" spans="1:19" ht="12.75" hidden="1">
      <c r="A350" s="14">
        <f t="shared" si="18"/>
        <v>28</v>
      </c>
      <c r="B350" s="58"/>
      <c r="C350" s="53"/>
      <c r="D350" s="20"/>
      <c r="E350" s="129" t="s">
        <v>13</v>
      </c>
      <c r="F350" s="22"/>
      <c r="G350" s="22"/>
      <c r="H350" s="38">
        <f>815-44</f>
        <v>771</v>
      </c>
      <c r="I350" s="22"/>
      <c r="J350" s="37">
        <f t="shared" si="19"/>
        <v>771</v>
      </c>
      <c r="K350" s="128"/>
      <c r="L350" s="21"/>
      <c r="M350" s="22"/>
      <c r="N350" s="22"/>
      <c r="O350" s="22"/>
      <c r="P350" s="111"/>
      <c r="Q350" s="27">
        <f t="shared" si="20"/>
        <v>0</v>
      </c>
      <c r="R350" s="25"/>
      <c r="S350" s="372"/>
    </row>
    <row r="351" spans="1:19" ht="12.75" hidden="1">
      <c r="A351" s="14">
        <f t="shared" si="18"/>
        <v>29</v>
      </c>
      <c r="B351" s="58"/>
      <c r="C351" s="53"/>
      <c r="D351" s="20"/>
      <c r="E351" s="129" t="s">
        <v>14</v>
      </c>
      <c r="F351" s="37"/>
      <c r="G351" s="37"/>
      <c r="H351" s="38">
        <v>44</v>
      </c>
      <c r="I351" s="37"/>
      <c r="J351" s="37">
        <f t="shared" si="19"/>
        <v>44</v>
      </c>
      <c r="K351" s="112"/>
      <c r="L351" s="36"/>
      <c r="M351" s="37"/>
      <c r="N351" s="37"/>
      <c r="O351" s="37"/>
      <c r="P351" s="40"/>
      <c r="Q351" s="27">
        <f t="shared" si="20"/>
        <v>0</v>
      </c>
      <c r="R351" s="28"/>
      <c r="S351" s="372"/>
    </row>
    <row r="352" spans="1:19" ht="12.75" hidden="1">
      <c r="A352" s="14">
        <f t="shared" si="18"/>
        <v>30</v>
      </c>
      <c r="B352" s="58"/>
      <c r="C352" s="53"/>
      <c r="D352" s="20"/>
      <c r="E352" s="129" t="s">
        <v>16</v>
      </c>
      <c r="F352" s="37"/>
      <c r="G352" s="37"/>
      <c r="H352" s="38"/>
      <c r="I352" s="37"/>
      <c r="J352" s="37">
        <f t="shared" si="19"/>
        <v>0</v>
      </c>
      <c r="K352" s="112"/>
      <c r="L352" s="36"/>
      <c r="M352" s="37"/>
      <c r="N352" s="37"/>
      <c r="O352" s="37"/>
      <c r="P352" s="40">
        <v>100</v>
      </c>
      <c r="Q352" s="27">
        <f t="shared" si="20"/>
        <v>100</v>
      </c>
      <c r="R352" s="28"/>
      <c r="S352" s="372"/>
    </row>
    <row r="353" spans="1:19" ht="12.75" hidden="1">
      <c r="A353" s="14">
        <f t="shared" si="18"/>
        <v>31</v>
      </c>
      <c r="B353" s="58"/>
      <c r="C353" s="53"/>
      <c r="D353" s="20"/>
      <c r="E353" s="129" t="s">
        <v>22</v>
      </c>
      <c r="F353" s="37"/>
      <c r="G353" s="37"/>
      <c r="H353" s="38"/>
      <c r="I353" s="37"/>
      <c r="J353" s="37">
        <f t="shared" si="19"/>
        <v>0</v>
      </c>
      <c r="K353" s="112"/>
      <c r="L353" s="36"/>
      <c r="M353" s="37">
        <v>30</v>
      </c>
      <c r="N353" s="37"/>
      <c r="O353" s="37"/>
      <c r="P353" s="40"/>
      <c r="Q353" s="27">
        <f t="shared" si="20"/>
        <v>30</v>
      </c>
      <c r="R353" s="28"/>
      <c r="S353" s="372"/>
    </row>
    <row r="354" spans="1:19" ht="12.75" hidden="1">
      <c r="A354" s="14">
        <f t="shared" si="18"/>
        <v>32</v>
      </c>
      <c r="B354" s="58"/>
      <c r="C354" s="53"/>
      <c r="D354" s="20" t="s">
        <v>29</v>
      </c>
      <c r="E354" s="127" t="s">
        <v>30</v>
      </c>
      <c r="F354" s="22">
        <v>2460</v>
      </c>
      <c r="G354" s="22">
        <v>860</v>
      </c>
      <c r="H354" s="23">
        <f>SUM(H355:H356)</f>
        <v>1535</v>
      </c>
      <c r="I354" s="22"/>
      <c r="J354" s="22">
        <f t="shared" si="19"/>
        <v>4855</v>
      </c>
      <c r="K354" s="128"/>
      <c r="L354" s="21"/>
      <c r="M354" s="22"/>
      <c r="N354" s="22"/>
      <c r="O354" s="22"/>
      <c r="P354" s="111">
        <f>SUM(P356:P357)</f>
        <v>115</v>
      </c>
      <c r="Q354" s="27">
        <f t="shared" si="20"/>
        <v>115</v>
      </c>
      <c r="R354" s="25"/>
      <c r="S354" s="372"/>
    </row>
    <row r="355" spans="1:19" ht="12.75" hidden="1">
      <c r="A355" s="14">
        <f t="shared" si="18"/>
        <v>33</v>
      </c>
      <c r="B355" s="58"/>
      <c r="C355" s="53"/>
      <c r="D355" s="20"/>
      <c r="E355" s="129" t="s">
        <v>13</v>
      </c>
      <c r="F355" s="22"/>
      <c r="G355" s="22"/>
      <c r="H355" s="38">
        <f>1534-53+1</f>
        <v>1482</v>
      </c>
      <c r="I355" s="22"/>
      <c r="J355" s="37">
        <f t="shared" si="19"/>
        <v>1482</v>
      </c>
      <c r="K355" s="128"/>
      <c r="L355" s="21"/>
      <c r="M355" s="22"/>
      <c r="N355" s="22"/>
      <c r="O355" s="22"/>
      <c r="P355" s="111"/>
      <c r="Q355" s="27">
        <f t="shared" si="20"/>
        <v>0</v>
      </c>
      <c r="R355" s="25"/>
      <c r="S355" s="372"/>
    </row>
    <row r="356" spans="1:19" ht="12.75" hidden="1">
      <c r="A356" s="14">
        <f t="shared" si="18"/>
        <v>34</v>
      </c>
      <c r="B356" s="58"/>
      <c r="C356" s="53"/>
      <c r="D356" s="20"/>
      <c r="E356" s="129" t="s">
        <v>14</v>
      </c>
      <c r="F356" s="37"/>
      <c r="G356" s="37"/>
      <c r="H356" s="38">
        <v>53</v>
      </c>
      <c r="I356" s="37"/>
      <c r="J356" s="37">
        <f t="shared" si="19"/>
        <v>53</v>
      </c>
      <c r="K356" s="112"/>
      <c r="L356" s="36"/>
      <c r="M356" s="37"/>
      <c r="N356" s="37"/>
      <c r="O356" s="37"/>
      <c r="P356" s="37"/>
      <c r="Q356" s="27">
        <f t="shared" si="20"/>
        <v>0</v>
      </c>
      <c r="R356" s="28"/>
      <c r="S356" s="372"/>
    </row>
    <row r="357" spans="1:19" ht="13.5" hidden="1" thickBot="1">
      <c r="A357" s="14">
        <f t="shared" si="18"/>
        <v>35</v>
      </c>
      <c r="B357" s="58"/>
      <c r="C357" s="53"/>
      <c r="D357" s="20"/>
      <c r="E357" s="129" t="s">
        <v>16</v>
      </c>
      <c r="F357" s="37"/>
      <c r="G357" s="37"/>
      <c r="H357" s="38"/>
      <c r="I357" s="37"/>
      <c r="J357" s="37">
        <f t="shared" si="19"/>
        <v>0</v>
      </c>
      <c r="K357" s="112"/>
      <c r="L357" s="36"/>
      <c r="M357" s="37"/>
      <c r="N357" s="37"/>
      <c r="O357" s="37"/>
      <c r="P357" s="37">
        <v>115</v>
      </c>
      <c r="Q357" s="27">
        <f t="shared" si="20"/>
        <v>115</v>
      </c>
      <c r="R357" s="28"/>
      <c r="S357" s="373"/>
    </row>
    <row r="358" spans="1:20" s="32" customFormat="1" ht="12.75" hidden="1">
      <c r="A358" s="14"/>
      <c r="B358" s="58"/>
      <c r="C358" s="53"/>
      <c r="D358" s="20"/>
      <c r="E358" s="129"/>
      <c r="F358" s="37"/>
      <c r="G358" s="37"/>
      <c r="H358" s="38"/>
      <c r="I358" s="37"/>
      <c r="J358" s="37"/>
      <c r="K358" s="112"/>
      <c r="L358" s="39"/>
      <c r="M358" s="37"/>
      <c r="N358" s="37"/>
      <c r="O358" s="37"/>
      <c r="P358" s="37"/>
      <c r="Q358" s="27"/>
      <c r="R358" s="28"/>
      <c r="S358" s="374"/>
      <c r="T358" s="5"/>
    </row>
    <row r="359" spans="1:20" s="32" customFormat="1" ht="12.75" hidden="1">
      <c r="A359" s="14"/>
      <c r="B359" s="58"/>
      <c r="C359" s="53"/>
      <c r="D359" s="20"/>
      <c r="E359" s="129"/>
      <c r="F359" s="37"/>
      <c r="G359" s="37"/>
      <c r="H359" s="38"/>
      <c r="I359" s="37"/>
      <c r="J359" s="37"/>
      <c r="K359" s="112"/>
      <c r="L359" s="39"/>
      <c r="M359" s="37"/>
      <c r="N359" s="37"/>
      <c r="O359" s="37"/>
      <c r="P359" s="37"/>
      <c r="Q359" s="27"/>
      <c r="R359" s="28"/>
      <c r="S359" s="374"/>
      <c r="T359" s="5"/>
    </row>
    <row r="360" spans="1:20" s="32" customFormat="1" ht="12.75" hidden="1">
      <c r="A360" s="14"/>
      <c r="B360" s="58"/>
      <c r="C360" s="53"/>
      <c r="D360" s="20"/>
      <c r="E360" s="129"/>
      <c r="F360" s="37"/>
      <c r="G360" s="37"/>
      <c r="H360" s="38"/>
      <c r="I360" s="37"/>
      <c r="J360" s="37"/>
      <c r="K360" s="112"/>
      <c r="L360" s="39"/>
      <c r="M360" s="37"/>
      <c r="N360" s="37"/>
      <c r="O360" s="37"/>
      <c r="P360" s="37"/>
      <c r="Q360" s="27"/>
      <c r="R360" s="28"/>
      <c r="S360" s="374"/>
      <c r="T360" s="5"/>
    </row>
    <row r="361" spans="1:20" s="32" customFormat="1" ht="12.75" hidden="1">
      <c r="A361" s="14"/>
      <c r="B361" s="58"/>
      <c r="C361" s="53"/>
      <c r="D361" s="20"/>
      <c r="E361" s="129"/>
      <c r="F361" s="37"/>
      <c r="G361" s="37"/>
      <c r="H361" s="38"/>
      <c r="I361" s="37"/>
      <c r="J361" s="37"/>
      <c r="K361" s="112"/>
      <c r="L361" s="39"/>
      <c r="M361" s="37"/>
      <c r="N361" s="37"/>
      <c r="O361" s="37"/>
      <c r="P361" s="37"/>
      <c r="Q361" s="27"/>
      <c r="R361" s="28"/>
      <c r="S361" s="374"/>
      <c r="T361" s="5"/>
    </row>
    <row r="362" spans="1:19" ht="18.75" hidden="1">
      <c r="A362" s="14"/>
      <c r="B362" s="131" t="s">
        <v>0</v>
      </c>
      <c r="C362" s="53"/>
      <c r="D362" s="20"/>
      <c r="E362" s="129"/>
      <c r="F362" s="37"/>
      <c r="G362" s="37"/>
      <c r="H362" s="38"/>
      <c r="I362" s="37"/>
      <c r="J362" s="44"/>
      <c r="K362" s="113"/>
      <c r="L362" s="39"/>
      <c r="M362" s="37"/>
      <c r="N362" s="37"/>
      <c r="O362" s="44"/>
      <c r="P362" s="44"/>
      <c r="Q362" s="45"/>
      <c r="R362" s="33"/>
      <c r="S362" s="375"/>
    </row>
    <row r="363" spans="1:19" ht="6" customHeight="1" hidden="1">
      <c r="A363" s="14"/>
      <c r="B363" s="58"/>
      <c r="C363" s="53"/>
      <c r="D363" s="20"/>
      <c r="E363" s="129"/>
      <c r="F363" s="37"/>
      <c r="G363" s="37"/>
      <c r="H363" s="38"/>
      <c r="I363" s="37"/>
      <c r="J363" s="44"/>
      <c r="K363" s="113"/>
      <c r="L363" s="39"/>
      <c r="M363" s="37"/>
      <c r="N363" s="37"/>
      <c r="O363" s="44"/>
      <c r="P363" s="44"/>
      <c r="Q363" s="45"/>
      <c r="R363" s="33"/>
      <c r="S363" s="375"/>
    </row>
    <row r="364" spans="1:19" ht="13.5" customHeight="1" hidden="1">
      <c r="A364" s="464" t="s">
        <v>1</v>
      </c>
      <c r="B364" s="465"/>
      <c r="C364" s="465"/>
      <c r="D364" s="465"/>
      <c r="E364" s="465"/>
      <c r="F364" s="465"/>
      <c r="G364" s="465"/>
      <c r="H364" s="465"/>
      <c r="I364" s="465"/>
      <c r="J364" s="465"/>
      <c r="K364" s="466"/>
      <c r="L364" s="114"/>
      <c r="M364" s="115"/>
      <c r="N364" s="115"/>
      <c r="O364" s="115"/>
      <c r="P364" s="115"/>
      <c r="Q364" s="116"/>
      <c r="R364" s="9"/>
      <c r="S364" s="483"/>
    </row>
    <row r="365" spans="1:19" ht="18.75" customHeight="1" hidden="1">
      <c r="A365" s="132"/>
      <c r="B365" s="133"/>
      <c r="C365" s="134"/>
      <c r="D365" s="135"/>
      <c r="E365" s="136"/>
      <c r="F365" s="470" t="s">
        <v>2</v>
      </c>
      <c r="G365" s="470"/>
      <c r="H365" s="470"/>
      <c r="I365" s="470"/>
      <c r="J365" s="470"/>
      <c r="K365" s="137"/>
      <c r="L365" s="471" t="s">
        <v>3</v>
      </c>
      <c r="M365" s="470"/>
      <c r="N365" s="470"/>
      <c r="O365" s="470"/>
      <c r="P365" s="470"/>
      <c r="Q365" s="472"/>
      <c r="R365" s="10"/>
      <c r="S365" s="484"/>
    </row>
    <row r="366" spans="1:19" ht="12.75" hidden="1">
      <c r="A366" s="132"/>
      <c r="B366" s="138" t="s">
        <v>4</v>
      </c>
      <c r="C366" s="135" t="s">
        <v>5</v>
      </c>
      <c r="D366" s="473" t="s">
        <v>6</v>
      </c>
      <c r="E366" s="474"/>
      <c r="F366" s="474"/>
      <c r="G366" s="474"/>
      <c r="H366" s="474"/>
      <c r="I366" s="474"/>
      <c r="J366" s="474"/>
      <c r="K366" s="139"/>
      <c r="L366" s="475"/>
      <c r="M366" s="476"/>
      <c r="N366" s="476"/>
      <c r="O366" s="476"/>
      <c r="P366" s="476"/>
      <c r="Q366" s="477"/>
      <c r="R366" s="11"/>
      <c r="S366" s="484"/>
    </row>
    <row r="367" spans="1:19" ht="12.75" hidden="1">
      <c r="A367" s="132"/>
      <c r="B367" s="138" t="s">
        <v>7</v>
      </c>
      <c r="C367" s="135" t="s">
        <v>8</v>
      </c>
      <c r="D367" s="135"/>
      <c r="E367" s="136" t="s">
        <v>9</v>
      </c>
      <c r="F367" s="428">
        <v>610</v>
      </c>
      <c r="G367" s="428">
        <v>620</v>
      </c>
      <c r="H367" s="428">
        <v>630</v>
      </c>
      <c r="I367" s="428">
        <v>640</v>
      </c>
      <c r="J367" s="428" t="s">
        <v>10</v>
      </c>
      <c r="K367" s="140"/>
      <c r="L367" s="478">
        <v>711</v>
      </c>
      <c r="M367" s="428">
        <v>713</v>
      </c>
      <c r="N367" s="428">
        <v>714</v>
      </c>
      <c r="O367" s="428">
        <v>716</v>
      </c>
      <c r="P367" s="428">
        <v>717</v>
      </c>
      <c r="Q367" s="479" t="s">
        <v>10</v>
      </c>
      <c r="R367" s="12"/>
      <c r="S367" s="484"/>
    </row>
    <row r="368" spans="1:19" ht="13.5" hidden="1" thickBot="1">
      <c r="A368" s="132"/>
      <c r="B368" s="138"/>
      <c r="C368" s="135"/>
      <c r="D368" s="135"/>
      <c r="E368" s="136"/>
      <c r="F368" s="428"/>
      <c r="G368" s="428"/>
      <c r="H368" s="428"/>
      <c r="I368" s="428"/>
      <c r="J368" s="428"/>
      <c r="K368" s="140"/>
      <c r="L368" s="478"/>
      <c r="M368" s="428"/>
      <c r="N368" s="428"/>
      <c r="O368" s="428"/>
      <c r="P368" s="428"/>
      <c r="Q368" s="479"/>
      <c r="R368" s="12"/>
      <c r="S368" s="485"/>
    </row>
    <row r="369" spans="1:19" ht="12.75" hidden="1">
      <c r="A369" s="14">
        <f>A357+1</f>
        <v>36</v>
      </c>
      <c r="B369" s="58"/>
      <c r="C369" s="53"/>
      <c r="D369" s="20" t="s">
        <v>31</v>
      </c>
      <c r="E369" s="127" t="s">
        <v>32</v>
      </c>
      <c r="F369" s="22">
        <v>3075</v>
      </c>
      <c r="G369" s="22">
        <v>1075</v>
      </c>
      <c r="H369" s="23">
        <f>SUM(H370:H371)</f>
        <v>1554</v>
      </c>
      <c r="I369" s="22"/>
      <c r="J369" s="22">
        <f aca="true" t="shared" si="21" ref="J369:J402">SUM(F369:I369)</f>
        <v>5704</v>
      </c>
      <c r="K369" s="128"/>
      <c r="L369" s="21"/>
      <c r="M369" s="22">
        <f>SUM(M370:M374)</f>
        <v>30</v>
      </c>
      <c r="N369" s="22"/>
      <c r="O369" s="22"/>
      <c r="P369" s="22">
        <f>SUM(P371:P374)</f>
        <v>600</v>
      </c>
      <c r="Q369" s="24">
        <f aca="true" t="shared" si="22" ref="Q369:Q375">SUM(L369:P369)</f>
        <v>630</v>
      </c>
      <c r="R369" s="25"/>
      <c r="S369" s="374"/>
    </row>
    <row r="370" spans="1:19" ht="12.75" hidden="1">
      <c r="A370" s="14">
        <f aca="true" t="shared" si="23" ref="A370:A402">A369+1</f>
        <v>37</v>
      </c>
      <c r="B370" s="58"/>
      <c r="C370" s="53"/>
      <c r="D370" s="20"/>
      <c r="E370" s="129" t="s">
        <v>13</v>
      </c>
      <c r="F370" s="22"/>
      <c r="G370" s="22"/>
      <c r="H370" s="38">
        <f>1554-68</f>
        <v>1486</v>
      </c>
      <c r="I370" s="22"/>
      <c r="J370" s="37">
        <f t="shared" si="21"/>
        <v>1486</v>
      </c>
      <c r="K370" s="128"/>
      <c r="L370" s="21"/>
      <c r="M370" s="22"/>
      <c r="N370" s="22"/>
      <c r="O370" s="22"/>
      <c r="P370" s="22"/>
      <c r="Q370" s="27">
        <f t="shared" si="22"/>
        <v>0</v>
      </c>
      <c r="R370" s="25"/>
      <c r="S370" s="372"/>
    </row>
    <row r="371" spans="1:19" ht="12.75" hidden="1">
      <c r="A371" s="14">
        <f t="shared" si="23"/>
        <v>38</v>
      </c>
      <c r="B371" s="58"/>
      <c r="C371" s="53"/>
      <c r="D371" s="20"/>
      <c r="E371" s="129" t="s">
        <v>14</v>
      </c>
      <c r="F371" s="37"/>
      <c r="G371" s="37"/>
      <c r="H371" s="38">
        <v>68</v>
      </c>
      <c r="I371" s="37"/>
      <c r="J371" s="37">
        <f t="shared" si="21"/>
        <v>68</v>
      </c>
      <c r="K371" s="112"/>
      <c r="L371" s="36"/>
      <c r="M371" s="37"/>
      <c r="N371" s="37"/>
      <c r="O371" s="37"/>
      <c r="P371" s="37"/>
      <c r="Q371" s="27">
        <f t="shared" si="22"/>
        <v>0</v>
      </c>
      <c r="R371" s="28"/>
      <c r="S371" s="372"/>
    </row>
    <row r="372" spans="1:19" ht="12.75" hidden="1">
      <c r="A372" s="14">
        <f t="shared" si="23"/>
        <v>39</v>
      </c>
      <c r="B372" s="58"/>
      <c r="C372" s="53"/>
      <c r="D372" s="20"/>
      <c r="E372" s="129" t="s">
        <v>21</v>
      </c>
      <c r="F372" s="37"/>
      <c r="G372" s="37"/>
      <c r="H372" s="38"/>
      <c r="I372" s="37"/>
      <c r="J372" s="37">
        <f t="shared" si="21"/>
        <v>0</v>
      </c>
      <c r="K372" s="112"/>
      <c r="L372" s="36"/>
      <c r="M372" s="37"/>
      <c r="N372" s="37"/>
      <c r="O372" s="37"/>
      <c r="P372" s="37">
        <v>500</v>
      </c>
      <c r="Q372" s="27">
        <f t="shared" si="22"/>
        <v>500</v>
      </c>
      <c r="R372" s="28"/>
      <c r="S372" s="372"/>
    </row>
    <row r="373" spans="1:19" ht="12.75" hidden="1">
      <c r="A373" s="14">
        <f t="shared" si="23"/>
        <v>40</v>
      </c>
      <c r="B373" s="58"/>
      <c r="C373" s="53"/>
      <c r="D373" s="20"/>
      <c r="E373" s="129" t="s">
        <v>16</v>
      </c>
      <c r="F373" s="37"/>
      <c r="G373" s="37"/>
      <c r="H373" s="38"/>
      <c r="I373" s="37"/>
      <c r="J373" s="37">
        <f t="shared" si="21"/>
        <v>0</v>
      </c>
      <c r="K373" s="112"/>
      <c r="L373" s="36"/>
      <c r="M373" s="37"/>
      <c r="N373" s="37"/>
      <c r="O373" s="37"/>
      <c r="P373" s="37">
        <v>100</v>
      </c>
      <c r="Q373" s="27">
        <f t="shared" si="22"/>
        <v>100</v>
      </c>
      <c r="R373" s="28"/>
      <c r="S373" s="372"/>
    </row>
    <row r="374" spans="1:19" ht="12.75" hidden="1">
      <c r="A374" s="14">
        <f t="shared" si="23"/>
        <v>41</v>
      </c>
      <c r="B374" s="58"/>
      <c r="C374" s="53"/>
      <c r="D374" s="20"/>
      <c r="E374" s="129" t="s">
        <v>22</v>
      </c>
      <c r="F374" s="37"/>
      <c r="G374" s="37"/>
      <c r="H374" s="38"/>
      <c r="I374" s="37"/>
      <c r="J374" s="37">
        <f t="shared" si="21"/>
        <v>0</v>
      </c>
      <c r="K374" s="112"/>
      <c r="L374" s="36"/>
      <c r="M374" s="37">
        <v>30</v>
      </c>
      <c r="N374" s="37"/>
      <c r="O374" s="37"/>
      <c r="P374" s="40"/>
      <c r="Q374" s="27">
        <f t="shared" si="22"/>
        <v>30</v>
      </c>
      <c r="R374" s="28"/>
      <c r="S374" s="376"/>
    </row>
    <row r="375" spans="1:19" ht="12.75" hidden="1">
      <c r="A375" s="14">
        <f t="shared" si="23"/>
        <v>42</v>
      </c>
      <c r="B375" s="58"/>
      <c r="C375" s="53"/>
      <c r="D375" s="20" t="s">
        <v>33</v>
      </c>
      <c r="E375" s="127" t="s">
        <v>34</v>
      </c>
      <c r="F375" s="22">
        <v>2650</v>
      </c>
      <c r="G375" s="22">
        <v>940</v>
      </c>
      <c r="H375" s="23">
        <f>SUM(H376:H377)</f>
        <v>1765</v>
      </c>
      <c r="I375" s="22"/>
      <c r="J375" s="22">
        <f t="shared" si="21"/>
        <v>5355</v>
      </c>
      <c r="K375" s="128"/>
      <c r="L375" s="21"/>
      <c r="M375" s="22"/>
      <c r="N375" s="22"/>
      <c r="O375" s="22"/>
      <c r="P375" s="22">
        <f>SUM(P377:P379)</f>
        <v>870</v>
      </c>
      <c r="Q375" s="24">
        <f t="shared" si="22"/>
        <v>870</v>
      </c>
      <c r="R375" s="25"/>
      <c r="S375" s="377"/>
    </row>
    <row r="376" spans="1:19" ht="12.75" hidden="1">
      <c r="A376" s="14">
        <f t="shared" si="23"/>
        <v>43</v>
      </c>
      <c r="B376" s="58"/>
      <c r="C376" s="53"/>
      <c r="D376" s="20"/>
      <c r="E376" s="129" t="s">
        <v>13</v>
      </c>
      <c r="F376" s="22"/>
      <c r="G376" s="22"/>
      <c r="H376" s="38">
        <f>1765-60</f>
        <v>1705</v>
      </c>
      <c r="I376" s="22"/>
      <c r="J376" s="37">
        <f t="shared" si="21"/>
        <v>1705</v>
      </c>
      <c r="K376" s="128"/>
      <c r="L376" s="21"/>
      <c r="M376" s="22"/>
      <c r="N376" s="22"/>
      <c r="O376" s="22"/>
      <c r="P376" s="22"/>
      <c r="Q376" s="24"/>
      <c r="R376" s="25"/>
      <c r="S376" s="377"/>
    </row>
    <row r="377" spans="1:19" ht="12.75" hidden="1">
      <c r="A377" s="14">
        <f t="shared" si="23"/>
        <v>44</v>
      </c>
      <c r="B377" s="58"/>
      <c r="C377" s="53"/>
      <c r="D377" s="20"/>
      <c r="E377" s="129" t="s">
        <v>14</v>
      </c>
      <c r="F377" s="37"/>
      <c r="G377" s="37"/>
      <c r="H377" s="38">
        <v>60</v>
      </c>
      <c r="I377" s="37"/>
      <c r="J377" s="37">
        <f t="shared" si="21"/>
        <v>60</v>
      </c>
      <c r="K377" s="112"/>
      <c r="L377" s="36"/>
      <c r="M377" s="37"/>
      <c r="N377" s="37"/>
      <c r="O377" s="37"/>
      <c r="P377" s="37"/>
      <c r="Q377" s="27">
        <f aca="true" t="shared" si="24" ref="Q377:Q402">SUM(L377:P377)</f>
        <v>0</v>
      </c>
      <c r="R377" s="28"/>
      <c r="S377" s="377"/>
    </row>
    <row r="378" spans="1:19" ht="12.75" hidden="1">
      <c r="A378" s="14">
        <f t="shared" si="23"/>
        <v>45</v>
      </c>
      <c r="B378" s="58"/>
      <c r="C378" s="53"/>
      <c r="D378" s="20"/>
      <c r="E378" s="129" t="s">
        <v>35</v>
      </c>
      <c r="F378" s="37"/>
      <c r="G378" s="37"/>
      <c r="H378" s="38"/>
      <c r="I378" s="37"/>
      <c r="J378" s="37">
        <f t="shared" si="21"/>
        <v>0</v>
      </c>
      <c r="K378" s="112"/>
      <c r="L378" s="36"/>
      <c r="M378" s="37"/>
      <c r="N378" s="37"/>
      <c r="O378" s="37"/>
      <c r="P378" s="37">
        <v>750</v>
      </c>
      <c r="Q378" s="27">
        <f t="shared" si="24"/>
        <v>750</v>
      </c>
      <c r="R378" s="28"/>
      <c r="S378" s="377"/>
    </row>
    <row r="379" spans="1:19" ht="12.75" hidden="1">
      <c r="A379" s="14">
        <f t="shared" si="23"/>
        <v>46</v>
      </c>
      <c r="B379" s="58"/>
      <c r="C379" s="53"/>
      <c r="D379" s="20"/>
      <c r="E379" s="129" t="s">
        <v>16</v>
      </c>
      <c r="F379" s="37"/>
      <c r="G379" s="37"/>
      <c r="H379" s="38"/>
      <c r="I379" s="37"/>
      <c r="J379" s="37">
        <f t="shared" si="21"/>
        <v>0</v>
      </c>
      <c r="K379" s="112"/>
      <c r="L379" s="36"/>
      <c r="M379" s="37"/>
      <c r="N379" s="37"/>
      <c r="O379" s="37"/>
      <c r="P379" s="37">
        <v>120</v>
      </c>
      <c r="Q379" s="27">
        <f t="shared" si="24"/>
        <v>120</v>
      </c>
      <c r="R379" s="28"/>
      <c r="S379" s="377"/>
    </row>
    <row r="380" spans="1:19" ht="12.75" hidden="1">
      <c r="A380" s="14">
        <f t="shared" si="23"/>
        <v>47</v>
      </c>
      <c r="B380" s="58"/>
      <c r="C380" s="53"/>
      <c r="D380" s="20" t="s">
        <v>36</v>
      </c>
      <c r="E380" s="127" t="s">
        <v>37</v>
      </c>
      <c r="F380" s="22">
        <v>1380</v>
      </c>
      <c r="G380" s="22">
        <v>490</v>
      </c>
      <c r="H380" s="23">
        <f>SUM(H381:H383)</f>
        <v>950</v>
      </c>
      <c r="I380" s="22"/>
      <c r="J380" s="22">
        <f t="shared" si="21"/>
        <v>2820</v>
      </c>
      <c r="K380" s="128"/>
      <c r="L380" s="21"/>
      <c r="M380" s="22"/>
      <c r="N380" s="22"/>
      <c r="O380" s="22"/>
      <c r="P380" s="22">
        <f>SUM(P382:P385)</f>
        <v>140</v>
      </c>
      <c r="Q380" s="24">
        <f t="shared" si="24"/>
        <v>140</v>
      </c>
      <c r="R380" s="25"/>
      <c r="S380" s="377"/>
    </row>
    <row r="381" spans="1:19" ht="12.75" hidden="1">
      <c r="A381" s="14">
        <f t="shared" si="23"/>
        <v>48</v>
      </c>
      <c r="B381" s="58"/>
      <c r="C381" s="53"/>
      <c r="D381" s="20"/>
      <c r="E381" s="129" t="s">
        <v>13</v>
      </c>
      <c r="F381" s="22"/>
      <c r="G381" s="22"/>
      <c r="H381" s="38">
        <f>950-30-128</f>
        <v>792</v>
      </c>
      <c r="I381" s="22"/>
      <c r="J381" s="37">
        <f t="shared" si="21"/>
        <v>792</v>
      </c>
      <c r="K381" s="128"/>
      <c r="L381" s="21"/>
      <c r="M381" s="22"/>
      <c r="N381" s="22"/>
      <c r="O381" s="22"/>
      <c r="P381" s="22"/>
      <c r="Q381" s="24">
        <f t="shared" si="24"/>
        <v>0</v>
      </c>
      <c r="R381" s="25"/>
      <c r="S381" s="377"/>
    </row>
    <row r="382" spans="1:19" ht="12.75" hidden="1">
      <c r="A382" s="14">
        <f t="shared" si="23"/>
        <v>49</v>
      </c>
      <c r="B382" s="58"/>
      <c r="C382" s="53"/>
      <c r="D382" s="20"/>
      <c r="E382" s="129" t="s">
        <v>14</v>
      </c>
      <c r="F382" s="37"/>
      <c r="G382" s="37"/>
      <c r="H382" s="38">
        <v>30</v>
      </c>
      <c r="I382" s="37"/>
      <c r="J382" s="37">
        <f t="shared" si="21"/>
        <v>30</v>
      </c>
      <c r="K382" s="112"/>
      <c r="L382" s="36"/>
      <c r="M382" s="37"/>
      <c r="N382" s="37"/>
      <c r="O382" s="37"/>
      <c r="P382" s="37"/>
      <c r="Q382" s="24">
        <f t="shared" si="24"/>
        <v>0</v>
      </c>
      <c r="R382" s="28"/>
      <c r="S382" s="372"/>
    </row>
    <row r="383" spans="1:19" ht="12.75" hidden="1">
      <c r="A383" s="14">
        <f t="shared" si="23"/>
        <v>50</v>
      </c>
      <c r="B383" s="58"/>
      <c r="C383" s="53"/>
      <c r="D383" s="20"/>
      <c r="E383" s="129" t="s">
        <v>15</v>
      </c>
      <c r="F383" s="37"/>
      <c r="G383" s="37"/>
      <c r="H383" s="38">
        <v>128</v>
      </c>
      <c r="I383" s="37"/>
      <c r="J383" s="37">
        <f t="shared" si="21"/>
        <v>128</v>
      </c>
      <c r="K383" s="112"/>
      <c r="L383" s="36"/>
      <c r="M383" s="37"/>
      <c r="N383" s="37"/>
      <c r="O383" s="37"/>
      <c r="P383" s="37"/>
      <c r="Q383" s="27">
        <f t="shared" si="24"/>
        <v>0</v>
      </c>
      <c r="R383" s="28"/>
      <c r="S383" s="372"/>
    </row>
    <row r="384" spans="1:19" ht="12.75" hidden="1">
      <c r="A384" s="14">
        <f t="shared" si="23"/>
        <v>51</v>
      </c>
      <c r="B384" s="58"/>
      <c r="C384" s="53"/>
      <c r="D384" s="20"/>
      <c r="E384" s="129" t="s">
        <v>21</v>
      </c>
      <c r="F384" s="37"/>
      <c r="G384" s="37"/>
      <c r="H384" s="38"/>
      <c r="I384" s="37"/>
      <c r="J384" s="37">
        <f t="shared" si="21"/>
        <v>0</v>
      </c>
      <c r="K384" s="112"/>
      <c r="L384" s="36"/>
      <c r="M384" s="37"/>
      <c r="N384" s="37"/>
      <c r="O384" s="37"/>
      <c r="P384" s="37">
        <v>100</v>
      </c>
      <c r="Q384" s="27">
        <f t="shared" si="24"/>
        <v>100</v>
      </c>
      <c r="R384" s="28"/>
      <c r="S384" s="372"/>
    </row>
    <row r="385" spans="1:19" ht="12.75" hidden="1">
      <c r="A385" s="14">
        <f t="shared" si="23"/>
        <v>52</v>
      </c>
      <c r="B385" s="58"/>
      <c r="C385" s="53"/>
      <c r="D385" s="20"/>
      <c r="E385" s="129" t="s">
        <v>16</v>
      </c>
      <c r="F385" s="37"/>
      <c r="G385" s="37"/>
      <c r="H385" s="38"/>
      <c r="I385" s="37"/>
      <c r="J385" s="37">
        <f t="shared" si="21"/>
        <v>0</v>
      </c>
      <c r="K385" s="112"/>
      <c r="L385" s="36"/>
      <c r="M385" s="37"/>
      <c r="N385" s="37"/>
      <c r="O385" s="44"/>
      <c r="P385" s="44">
        <v>40</v>
      </c>
      <c r="Q385" s="45">
        <f t="shared" si="24"/>
        <v>40</v>
      </c>
      <c r="R385" s="33"/>
      <c r="S385" s="372"/>
    </row>
    <row r="386" spans="1:19" ht="12.75" hidden="1">
      <c r="A386" s="14">
        <f t="shared" si="23"/>
        <v>53</v>
      </c>
      <c r="B386" s="58"/>
      <c r="C386" s="53"/>
      <c r="D386" s="20" t="s">
        <v>38</v>
      </c>
      <c r="E386" s="127" t="s">
        <v>39</v>
      </c>
      <c r="F386" s="22">
        <v>1818</v>
      </c>
      <c r="G386" s="22">
        <v>648</v>
      </c>
      <c r="H386" s="23">
        <f>SUM(H387:H389)</f>
        <v>1288</v>
      </c>
      <c r="I386" s="22"/>
      <c r="J386" s="22">
        <f t="shared" si="21"/>
        <v>3754</v>
      </c>
      <c r="K386" s="128"/>
      <c r="L386" s="21"/>
      <c r="M386" s="22"/>
      <c r="N386" s="22"/>
      <c r="O386" s="46"/>
      <c r="P386" s="46">
        <f>SUM(P388:P391)</f>
        <v>390</v>
      </c>
      <c r="Q386" s="47">
        <f t="shared" si="24"/>
        <v>390</v>
      </c>
      <c r="R386" s="43"/>
      <c r="S386" s="372"/>
    </row>
    <row r="387" spans="1:19" ht="12.75" hidden="1">
      <c r="A387" s="14">
        <f t="shared" si="23"/>
        <v>54</v>
      </c>
      <c r="B387" s="58"/>
      <c r="C387" s="53"/>
      <c r="D387" s="20"/>
      <c r="E387" s="129" t="s">
        <v>13</v>
      </c>
      <c r="F387" s="22"/>
      <c r="G387" s="22"/>
      <c r="H387" s="38">
        <f>1288-28-130</f>
        <v>1130</v>
      </c>
      <c r="I387" s="22"/>
      <c r="J387" s="37">
        <f t="shared" si="21"/>
        <v>1130</v>
      </c>
      <c r="K387" s="128"/>
      <c r="L387" s="21"/>
      <c r="M387" s="22"/>
      <c r="N387" s="22"/>
      <c r="O387" s="46"/>
      <c r="P387" s="46"/>
      <c r="Q387" s="47">
        <f t="shared" si="24"/>
        <v>0</v>
      </c>
      <c r="R387" s="43"/>
      <c r="S387" s="372"/>
    </row>
    <row r="388" spans="1:19" ht="12.75" hidden="1">
      <c r="A388" s="14">
        <f t="shared" si="23"/>
        <v>55</v>
      </c>
      <c r="B388" s="58"/>
      <c r="C388" s="53"/>
      <c r="D388" s="20"/>
      <c r="E388" s="129" t="s">
        <v>14</v>
      </c>
      <c r="F388" s="37"/>
      <c r="G388" s="37"/>
      <c r="H388" s="38">
        <v>28</v>
      </c>
      <c r="I388" s="37"/>
      <c r="J388" s="37">
        <f t="shared" si="21"/>
        <v>28</v>
      </c>
      <c r="K388" s="112"/>
      <c r="L388" s="36"/>
      <c r="M388" s="37"/>
      <c r="N388" s="37"/>
      <c r="O388" s="44"/>
      <c r="P388" s="44"/>
      <c r="Q388" s="47">
        <f t="shared" si="24"/>
        <v>0</v>
      </c>
      <c r="R388" s="33"/>
      <c r="S388" s="372"/>
    </row>
    <row r="389" spans="1:19" ht="12.75" hidden="1">
      <c r="A389" s="14">
        <f t="shared" si="23"/>
        <v>56</v>
      </c>
      <c r="B389" s="58"/>
      <c r="C389" s="53"/>
      <c r="D389" s="20"/>
      <c r="E389" s="129" t="s">
        <v>40</v>
      </c>
      <c r="F389" s="37"/>
      <c r="G389" s="37"/>
      <c r="H389" s="38">
        <v>130</v>
      </c>
      <c r="I389" s="37"/>
      <c r="J389" s="37">
        <f t="shared" si="21"/>
        <v>130</v>
      </c>
      <c r="K389" s="112"/>
      <c r="L389" s="36"/>
      <c r="M389" s="37"/>
      <c r="N389" s="37"/>
      <c r="O389" s="44"/>
      <c r="P389" s="44"/>
      <c r="Q389" s="47">
        <f t="shared" si="24"/>
        <v>0</v>
      </c>
      <c r="R389" s="33"/>
      <c r="S389" s="372"/>
    </row>
    <row r="390" spans="1:19" ht="12.75" hidden="1">
      <c r="A390" s="14">
        <f t="shared" si="23"/>
        <v>57</v>
      </c>
      <c r="B390" s="58"/>
      <c r="C390" s="53"/>
      <c r="D390" s="20"/>
      <c r="E390" s="129" t="s">
        <v>21</v>
      </c>
      <c r="F390" s="37"/>
      <c r="G390" s="37"/>
      <c r="H390" s="38"/>
      <c r="I390" s="37"/>
      <c r="J390" s="37">
        <f t="shared" si="21"/>
        <v>0</v>
      </c>
      <c r="K390" s="112"/>
      <c r="L390" s="36"/>
      <c r="M390" s="37"/>
      <c r="N390" s="37"/>
      <c r="O390" s="44"/>
      <c r="P390" s="44">
        <v>330</v>
      </c>
      <c r="Q390" s="45">
        <f t="shared" si="24"/>
        <v>330</v>
      </c>
      <c r="R390" s="33"/>
      <c r="S390" s="372"/>
    </row>
    <row r="391" spans="1:19" ht="12.75" hidden="1">
      <c r="A391" s="14">
        <f t="shared" si="23"/>
        <v>58</v>
      </c>
      <c r="B391" s="58"/>
      <c r="C391" s="53"/>
      <c r="D391" s="20"/>
      <c r="E391" s="129" t="s">
        <v>16</v>
      </c>
      <c r="F391" s="37"/>
      <c r="G391" s="37"/>
      <c r="H391" s="38"/>
      <c r="I391" s="37"/>
      <c r="J391" s="44">
        <f t="shared" si="21"/>
        <v>0</v>
      </c>
      <c r="K391" s="113"/>
      <c r="L391" s="36"/>
      <c r="M391" s="37"/>
      <c r="N391" s="37"/>
      <c r="O391" s="44"/>
      <c r="P391" s="44">
        <v>60</v>
      </c>
      <c r="Q391" s="45">
        <f t="shared" si="24"/>
        <v>60</v>
      </c>
      <c r="R391" s="33"/>
      <c r="S391" s="372"/>
    </row>
    <row r="392" spans="1:19" ht="12.75" hidden="1">
      <c r="A392" s="14">
        <f t="shared" si="23"/>
        <v>59</v>
      </c>
      <c r="B392" s="58"/>
      <c r="C392" s="53"/>
      <c r="D392" s="20" t="s">
        <v>41</v>
      </c>
      <c r="E392" s="127" t="s">
        <v>42</v>
      </c>
      <c r="F392" s="22">
        <v>1930</v>
      </c>
      <c r="G392" s="22">
        <v>675</v>
      </c>
      <c r="H392" s="23">
        <f>SUM(H393:H395)</f>
        <v>1142</v>
      </c>
      <c r="I392" s="22"/>
      <c r="J392" s="22">
        <f t="shared" si="21"/>
        <v>3747</v>
      </c>
      <c r="K392" s="128"/>
      <c r="L392" s="21"/>
      <c r="M392" s="22"/>
      <c r="N392" s="22"/>
      <c r="O392" s="46"/>
      <c r="P392" s="46">
        <f>SUM(P394:P397)</f>
        <v>330</v>
      </c>
      <c r="Q392" s="47">
        <f t="shared" si="24"/>
        <v>330</v>
      </c>
      <c r="R392" s="43"/>
      <c r="S392" s="372"/>
    </row>
    <row r="393" spans="1:19" ht="12.75" hidden="1">
      <c r="A393" s="14">
        <f t="shared" si="23"/>
        <v>60</v>
      </c>
      <c r="B393" s="58"/>
      <c r="C393" s="53"/>
      <c r="D393" s="20"/>
      <c r="E393" s="129" t="s">
        <v>13</v>
      </c>
      <c r="F393" s="22"/>
      <c r="G393" s="22"/>
      <c r="H393" s="23">
        <f>1142-40-786</f>
        <v>316</v>
      </c>
      <c r="I393" s="22"/>
      <c r="J393" s="37">
        <f t="shared" si="21"/>
        <v>316</v>
      </c>
      <c r="K393" s="128"/>
      <c r="L393" s="21"/>
      <c r="M393" s="22"/>
      <c r="N393" s="22"/>
      <c r="O393" s="46"/>
      <c r="P393" s="46"/>
      <c r="Q393" s="47">
        <f t="shared" si="24"/>
        <v>0</v>
      </c>
      <c r="R393" s="43"/>
      <c r="S393" s="372"/>
    </row>
    <row r="394" spans="1:19" ht="12.75" hidden="1">
      <c r="A394" s="14">
        <f t="shared" si="23"/>
        <v>61</v>
      </c>
      <c r="B394" s="58"/>
      <c r="C394" s="53"/>
      <c r="D394" s="20"/>
      <c r="E394" s="141" t="s">
        <v>14</v>
      </c>
      <c r="F394" s="37"/>
      <c r="G394" s="37"/>
      <c r="H394" s="38">
        <v>40</v>
      </c>
      <c r="I394" s="37"/>
      <c r="J394" s="37">
        <f t="shared" si="21"/>
        <v>40</v>
      </c>
      <c r="K394" s="112"/>
      <c r="L394" s="36"/>
      <c r="M394" s="37"/>
      <c r="N394" s="37"/>
      <c r="O394" s="44"/>
      <c r="P394" s="44"/>
      <c r="Q394" s="47">
        <f t="shared" si="24"/>
        <v>0</v>
      </c>
      <c r="R394" s="33"/>
      <c r="S394" s="372"/>
    </row>
    <row r="395" spans="1:19" ht="12.75" hidden="1">
      <c r="A395" s="14">
        <f t="shared" si="23"/>
        <v>62</v>
      </c>
      <c r="B395" s="58"/>
      <c r="C395" s="53"/>
      <c r="D395" s="20"/>
      <c r="E395" s="141" t="s">
        <v>15</v>
      </c>
      <c r="F395" s="37"/>
      <c r="G395" s="37"/>
      <c r="H395" s="38">
        <f>764+22</f>
        <v>786</v>
      </c>
      <c r="I395" s="37"/>
      <c r="J395" s="37">
        <f t="shared" si="21"/>
        <v>786</v>
      </c>
      <c r="K395" s="112"/>
      <c r="L395" s="36"/>
      <c r="M395" s="37"/>
      <c r="N395" s="37"/>
      <c r="O395" s="44"/>
      <c r="P395" s="44"/>
      <c r="Q395" s="47">
        <f t="shared" si="24"/>
        <v>0</v>
      </c>
      <c r="R395" s="33"/>
      <c r="S395" s="372"/>
    </row>
    <row r="396" spans="1:19" ht="12.75" hidden="1">
      <c r="A396" s="14">
        <f t="shared" si="23"/>
        <v>63</v>
      </c>
      <c r="B396" s="58"/>
      <c r="C396" s="53"/>
      <c r="D396" s="20"/>
      <c r="E396" s="129" t="s">
        <v>21</v>
      </c>
      <c r="F396" s="37"/>
      <c r="G396" s="37"/>
      <c r="H396" s="38"/>
      <c r="I396" s="37"/>
      <c r="J396" s="37">
        <f t="shared" si="21"/>
        <v>0</v>
      </c>
      <c r="K396" s="112"/>
      <c r="L396" s="36"/>
      <c r="M396" s="37"/>
      <c r="N396" s="37"/>
      <c r="O396" s="44"/>
      <c r="P396" s="44">
        <v>230</v>
      </c>
      <c r="Q396" s="47">
        <f t="shared" si="24"/>
        <v>230</v>
      </c>
      <c r="R396" s="33"/>
      <c r="S396" s="372"/>
    </row>
    <row r="397" spans="1:19" ht="12.75" hidden="1">
      <c r="A397" s="14">
        <f t="shared" si="23"/>
        <v>64</v>
      </c>
      <c r="B397" s="58"/>
      <c r="C397" s="53"/>
      <c r="D397" s="20"/>
      <c r="E397" s="129" t="s">
        <v>16</v>
      </c>
      <c r="F397" s="37"/>
      <c r="G397" s="37"/>
      <c r="H397" s="38"/>
      <c r="I397" s="37"/>
      <c r="J397" s="37">
        <f t="shared" si="21"/>
        <v>0</v>
      </c>
      <c r="K397" s="112"/>
      <c r="L397" s="36"/>
      <c r="M397" s="37"/>
      <c r="N397" s="37"/>
      <c r="O397" s="44"/>
      <c r="P397" s="44">
        <v>100</v>
      </c>
      <c r="Q397" s="47">
        <f t="shared" si="24"/>
        <v>100</v>
      </c>
      <c r="R397" s="33"/>
      <c r="S397" s="372"/>
    </row>
    <row r="398" spans="1:19" ht="12.75" hidden="1">
      <c r="A398" s="14">
        <f t="shared" si="23"/>
        <v>65</v>
      </c>
      <c r="B398" s="58"/>
      <c r="C398" s="53"/>
      <c r="D398" s="20" t="s">
        <v>43</v>
      </c>
      <c r="E398" s="127" t="s">
        <v>44</v>
      </c>
      <c r="F398" s="22">
        <v>1700</v>
      </c>
      <c r="G398" s="22">
        <v>600</v>
      </c>
      <c r="H398" s="23">
        <f>SUM(H399:H401)</f>
        <v>774</v>
      </c>
      <c r="I398" s="22"/>
      <c r="J398" s="22">
        <f t="shared" si="21"/>
        <v>3074</v>
      </c>
      <c r="K398" s="128"/>
      <c r="L398" s="21"/>
      <c r="M398" s="22"/>
      <c r="N398" s="22"/>
      <c r="O398" s="46"/>
      <c r="P398" s="46">
        <f>SUM(P401:P402)</f>
        <v>60</v>
      </c>
      <c r="Q398" s="47">
        <f t="shared" si="24"/>
        <v>60</v>
      </c>
      <c r="R398" s="43"/>
      <c r="S398" s="372"/>
    </row>
    <row r="399" spans="1:19" ht="12.75" hidden="1">
      <c r="A399" s="14">
        <f t="shared" si="23"/>
        <v>66</v>
      </c>
      <c r="B399" s="58"/>
      <c r="C399" s="53"/>
      <c r="D399" s="20"/>
      <c r="E399" s="129" t="s">
        <v>13</v>
      </c>
      <c r="F399" s="22"/>
      <c r="G399" s="22"/>
      <c r="H399" s="38">
        <f>774-37-72</f>
        <v>665</v>
      </c>
      <c r="I399" s="22"/>
      <c r="J399" s="37">
        <f t="shared" si="21"/>
        <v>665</v>
      </c>
      <c r="K399" s="128"/>
      <c r="L399" s="21"/>
      <c r="M399" s="22"/>
      <c r="N399" s="22"/>
      <c r="O399" s="46"/>
      <c r="P399" s="46"/>
      <c r="Q399" s="47">
        <f t="shared" si="24"/>
        <v>0</v>
      </c>
      <c r="R399" s="43"/>
      <c r="S399" s="372"/>
    </row>
    <row r="400" spans="1:19" ht="12.75" hidden="1">
      <c r="A400" s="14">
        <f t="shared" si="23"/>
        <v>67</v>
      </c>
      <c r="B400" s="58"/>
      <c r="C400" s="53"/>
      <c r="D400" s="20"/>
      <c r="E400" s="129" t="s">
        <v>15</v>
      </c>
      <c r="F400" s="22"/>
      <c r="G400" s="22"/>
      <c r="H400" s="38">
        <v>72</v>
      </c>
      <c r="I400" s="22"/>
      <c r="J400" s="37">
        <f t="shared" si="21"/>
        <v>72</v>
      </c>
      <c r="K400" s="128"/>
      <c r="L400" s="21"/>
      <c r="M400" s="22"/>
      <c r="N400" s="22"/>
      <c r="O400" s="46"/>
      <c r="P400" s="46"/>
      <c r="Q400" s="47">
        <f t="shared" si="24"/>
        <v>0</v>
      </c>
      <c r="R400" s="43"/>
      <c r="S400" s="372"/>
    </row>
    <row r="401" spans="1:19" ht="12.75" hidden="1">
      <c r="A401" s="14">
        <f t="shared" si="23"/>
        <v>68</v>
      </c>
      <c r="B401" s="58"/>
      <c r="C401" s="53"/>
      <c r="D401" s="20"/>
      <c r="E401" s="129" t="s">
        <v>14</v>
      </c>
      <c r="F401" s="37"/>
      <c r="G401" s="37"/>
      <c r="H401" s="38">
        <v>37</v>
      </c>
      <c r="I401" s="37"/>
      <c r="J401" s="44">
        <f t="shared" si="21"/>
        <v>37</v>
      </c>
      <c r="K401" s="113"/>
      <c r="L401" s="36"/>
      <c r="M401" s="37"/>
      <c r="N401" s="37"/>
      <c r="O401" s="44"/>
      <c r="P401" s="44"/>
      <c r="Q401" s="47">
        <f t="shared" si="24"/>
        <v>0</v>
      </c>
      <c r="R401" s="33"/>
      <c r="S401" s="372"/>
    </row>
    <row r="402" spans="1:19" ht="13.5" hidden="1" thickBot="1">
      <c r="A402" s="14">
        <f t="shared" si="23"/>
        <v>69</v>
      </c>
      <c r="B402" s="58"/>
      <c r="C402" s="53"/>
      <c r="D402" s="20"/>
      <c r="E402" s="129" t="s">
        <v>16</v>
      </c>
      <c r="F402" s="37"/>
      <c r="G402" s="37"/>
      <c r="H402" s="38"/>
      <c r="I402" s="37"/>
      <c r="J402" s="44">
        <f t="shared" si="21"/>
        <v>0</v>
      </c>
      <c r="K402" s="113"/>
      <c r="L402" s="36"/>
      <c r="M402" s="37"/>
      <c r="N402" s="37"/>
      <c r="O402" s="44"/>
      <c r="P402" s="44">
        <v>60</v>
      </c>
      <c r="Q402" s="47">
        <f t="shared" si="24"/>
        <v>60</v>
      </c>
      <c r="R402" s="33"/>
      <c r="S402" s="373"/>
    </row>
    <row r="403" spans="1:19" ht="12.75" hidden="1">
      <c r="A403" s="14"/>
      <c r="B403" s="58"/>
      <c r="C403" s="53"/>
      <c r="D403" s="20"/>
      <c r="E403" s="129"/>
      <c r="F403" s="37"/>
      <c r="G403" s="37"/>
      <c r="H403" s="38"/>
      <c r="I403" s="37"/>
      <c r="J403" s="44"/>
      <c r="K403" s="113"/>
      <c r="L403" s="39"/>
      <c r="M403" s="37"/>
      <c r="N403" s="37"/>
      <c r="O403" s="44"/>
      <c r="P403" s="44"/>
      <c r="Q403" s="47"/>
      <c r="R403" s="33"/>
      <c r="S403" s="374"/>
    </row>
    <row r="404" spans="1:19" ht="12.75" hidden="1">
      <c r="A404" s="14"/>
      <c r="B404" s="58"/>
      <c r="C404" s="53"/>
      <c r="D404" s="20"/>
      <c r="E404" s="129"/>
      <c r="F404" s="37"/>
      <c r="G404" s="37"/>
      <c r="H404" s="38"/>
      <c r="I404" s="37"/>
      <c r="J404" s="44"/>
      <c r="K404" s="113"/>
      <c r="L404" s="39"/>
      <c r="M404" s="37"/>
      <c r="N404" s="37"/>
      <c r="O404" s="44"/>
      <c r="P404" s="44"/>
      <c r="Q404" s="47"/>
      <c r="R404" s="33"/>
      <c r="S404" s="374"/>
    </row>
    <row r="405" spans="1:19" ht="12.75" hidden="1">
      <c r="A405" s="14"/>
      <c r="B405" s="58"/>
      <c r="C405" s="53"/>
      <c r="D405" s="20"/>
      <c r="E405" s="129"/>
      <c r="F405" s="37"/>
      <c r="G405" s="37"/>
      <c r="H405" s="38"/>
      <c r="I405" s="37"/>
      <c r="J405" s="44"/>
      <c r="K405" s="113"/>
      <c r="L405" s="39"/>
      <c r="M405" s="37"/>
      <c r="N405" s="37"/>
      <c r="O405" s="44"/>
      <c r="P405" s="44"/>
      <c r="Q405" s="47"/>
      <c r="R405" s="33"/>
      <c r="S405" s="374"/>
    </row>
    <row r="406" spans="1:19" ht="12.75" hidden="1">
      <c r="A406" s="14"/>
      <c r="B406" s="58"/>
      <c r="C406" s="53"/>
      <c r="D406" s="20"/>
      <c r="E406" s="129"/>
      <c r="F406" s="37"/>
      <c r="G406" s="37"/>
      <c r="H406" s="38"/>
      <c r="I406" s="37"/>
      <c r="J406" s="44"/>
      <c r="K406" s="113"/>
      <c r="L406" s="39"/>
      <c r="M406" s="37"/>
      <c r="N406" s="37"/>
      <c r="O406" s="44"/>
      <c r="P406" s="44"/>
      <c r="Q406" s="47"/>
      <c r="R406" s="33"/>
      <c r="S406" s="374"/>
    </row>
    <row r="407" spans="1:19" ht="18.75" hidden="1">
      <c r="A407" s="14"/>
      <c r="B407" s="131" t="s">
        <v>0</v>
      </c>
      <c r="C407" s="53"/>
      <c r="D407" s="20"/>
      <c r="E407" s="129"/>
      <c r="F407" s="37"/>
      <c r="G407" s="37"/>
      <c r="H407" s="38"/>
      <c r="I407" s="37"/>
      <c r="J407" s="44"/>
      <c r="K407" s="113"/>
      <c r="L407" s="39"/>
      <c r="M407" s="37"/>
      <c r="N407" s="37"/>
      <c r="O407" s="44"/>
      <c r="P407" s="44"/>
      <c r="Q407" s="45"/>
      <c r="R407" s="33"/>
      <c r="S407" s="375"/>
    </row>
    <row r="408" spans="1:19" ht="6" customHeight="1" hidden="1">
      <c r="A408" s="14"/>
      <c r="B408" s="58"/>
      <c r="C408" s="53"/>
      <c r="D408" s="20"/>
      <c r="E408" s="129"/>
      <c r="F408" s="37"/>
      <c r="G408" s="37"/>
      <c r="H408" s="38"/>
      <c r="I408" s="37"/>
      <c r="J408" s="44"/>
      <c r="K408" s="113"/>
      <c r="L408" s="39"/>
      <c r="M408" s="37"/>
      <c r="N408" s="37"/>
      <c r="O408" s="44"/>
      <c r="P408" s="44"/>
      <c r="Q408" s="45"/>
      <c r="R408" s="33"/>
      <c r="S408" s="375"/>
    </row>
    <row r="409" spans="1:19" ht="13.5" customHeight="1" hidden="1">
      <c r="A409" s="464" t="s">
        <v>1</v>
      </c>
      <c r="B409" s="465"/>
      <c r="C409" s="465"/>
      <c r="D409" s="465"/>
      <c r="E409" s="465"/>
      <c r="F409" s="465"/>
      <c r="G409" s="465"/>
      <c r="H409" s="465"/>
      <c r="I409" s="465"/>
      <c r="J409" s="465"/>
      <c r="K409" s="466"/>
      <c r="L409" s="114"/>
      <c r="M409" s="115"/>
      <c r="N409" s="115"/>
      <c r="O409" s="115"/>
      <c r="P409" s="115"/>
      <c r="Q409" s="116"/>
      <c r="R409" s="9"/>
      <c r="S409" s="483"/>
    </row>
    <row r="410" spans="1:19" ht="18.75" customHeight="1" hidden="1">
      <c r="A410" s="132"/>
      <c r="B410" s="133"/>
      <c r="C410" s="134"/>
      <c r="D410" s="135"/>
      <c r="E410" s="136"/>
      <c r="F410" s="470" t="s">
        <v>2</v>
      </c>
      <c r="G410" s="470"/>
      <c r="H410" s="470"/>
      <c r="I410" s="470"/>
      <c r="J410" s="470"/>
      <c r="K410" s="137"/>
      <c r="L410" s="471" t="s">
        <v>3</v>
      </c>
      <c r="M410" s="470"/>
      <c r="N410" s="470"/>
      <c r="O410" s="470"/>
      <c r="P410" s="470"/>
      <c r="Q410" s="472"/>
      <c r="R410" s="10"/>
      <c r="S410" s="484"/>
    </row>
    <row r="411" spans="1:19" ht="12.75" hidden="1">
      <c r="A411" s="132"/>
      <c r="B411" s="138" t="s">
        <v>4</v>
      </c>
      <c r="C411" s="135" t="s">
        <v>5</v>
      </c>
      <c r="D411" s="473" t="s">
        <v>6</v>
      </c>
      <c r="E411" s="474"/>
      <c r="F411" s="474"/>
      <c r="G411" s="474"/>
      <c r="H411" s="474"/>
      <c r="I411" s="474"/>
      <c r="J411" s="474"/>
      <c r="K411" s="139"/>
      <c r="L411" s="475"/>
      <c r="M411" s="476"/>
      <c r="N411" s="476"/>
      <c r="O411" s="476"/>
      <c r="P411" s="476"/>
      <c r="Q411" s="477"/>
      <c r="R411" s="11"/>
      <c r="S411" s="484"/>
    </row>
    <row r="412" spans="1:19" ht="12.75" hidden="1">
      <c r="A412" s="132"/>
      <c r="B412" s="138" t="s">
        <v>7</v>
      </c>
      <c r="C412" s="135" t="s">
        <v>8</v>
      </c>
      <c r="D412" s="135"/>
      <c r="E412" s="136" t="s">
        <v>9</v>
      </c>
      <c r="F412" s="428">
        <v>610</v>
      </c>
      <c r="G412" s="428">
        <v>620</v>
      </c>
      <c r="H412" s="428">
        <v>630</v>
      </c>
      <c r="I412" s="428">
        <v>640</v>
      </c>
      <c r="J412" s="428" t="s">
        <v>10</v>
      </c>
      <c r="K412" s="140"/>
      <c r="L412" s="478">
        <v>711</v>
      </c>
      <c r="M412" s="428">
        <v>713</v>
      </c>
      <c r="N412" s="428">
        <v>714</v>
      </c>
      <c r="O412" s="428">
        <v>716</v>
      </c>
      <c r="P412" s="428">
        <v>717</v>
      </c>
      <c r="Q412" s="479" t="s">
        <v>10</v>
      </c>
      <c r="R412" s="12"/>
      <c r="S412" s="484"/>
    </row>
    <row r="413" spans="1:19" ht="13.5" hidden="1" thickBot="1">
      <c r="A413" s="132"/>
      <c r="B413" s="138"/>
      <c r="C413" s="135"/>
      <c r="D413" s="135"/>
      <c r="E413" s="136"/>
      <c r="F413" s="428"/>
      <c r="G413" s="428"/>
      <c r="H413" s="428"/>
      <c r="I413" s="428"/>
      <c r="J413" s="428"/>
      <c r="K413" s="140"/>
      <c r="L413" s="478"/>
      <c r="M413" s="428"/>
      <c r="N413" s="428"/>
      <c r="O413" s="428"/>
      <c r="P413" s="428"/>
      <c r="Q413" s="479"/>
      <c r="R413" s="12"/>
      <c r="S413" s="485"/>
    </row>
    <row r="414" spans="1:19" ht="12.75" hidden="1">
      <c r="A414" s="14">
        <f>A402+1</f>
        <v>70</v>
      </c>
      <c r="B414" s="58"/>
      <c r="C414" s="53"/>
      <c r="D414" s="20" t="s">
        <v>45</v>
      </c>
      <c r="E414" s="127" t="s">
        <v>46</v>
      </c>
      <c r="F414" s="22">
        <v>860</v>
      </c>
      <c r="G414" s="22">
        <v>301</v>
      </c>
      <c r="H414" s="23">
        <f>SUM(H415:H418)</f>
        <v>329</v>
      </c>
      <c r="I414" s="22"/>
      <c r="J414" s="22">
        <f aca="true" t="shared" si="25" ref="J414:J436">SUM(F414:I414)</f>
        <v>1490</v>
      </c>
      <c r="K414" s="128"/>
      <c r="L414" s="21"/>
      <c r="M414" s="22"/>
      <c r="N414" s="22"/>
      <c r="O414" s="46"/>
      <c r="P414" s="46">
        <f>SUM(P417:P418)</f>
        <v>35</v>
      </c>
      <c r="Q414" s="47">
        <f aca="true" t="shared" si="26" ref="Q414:Q436">SUM(L414:P414)</f>
        <v>35</v>
      </c>
      <c r="R414" s="43"/>
      <c r="S414" s="374"/>
    </row>
    <row r="415" spans="1:19" ht="12.75" hidden="1">
      <c r="A415" s="14">
        <f aca="true" t="shared" si="27" ref="A415:A436">A414+1</f>
        <v>71</v>
      </c>
      <c r="B415" s="58"/>
      <c r="C415" s="53"/>
      <c r="D415" s="20"/>
      <c r="E415" s="129" t="s">
        <v>13</v>
      </c>
      <c r="F415" s="22"/>
      <c r="G415" s="22"/>
      <c r="H415" s="38">
        <f>329-19-56</f>
        <v>254</v>
      </c>
      <c r="I415" s="22"/>
      <c r="J415" s="37">
        <f t="shared" si="25"/>
        <v>254</v>
      </c>
      <c r="K415" s="128"/>
      <c r="L415" s="21"/>
      <c r="M415" s="22"/>
      <c r="N415" s="22"/>
      <c r="O415" s="46"/>
      <c r="P415" s="46"/>
      <c r="Q415" s="47">
        <f t="shared" si="26"/>
        <v>0</v>
      </c>
      <c r="R415" s="43"/>
      <c r="S415" s="372"/>
    </row>
    <row r="416" spans="1:19" ht="12.75" hidden="1">
      <c r="A416" s="14">
        <f t="shared" si="27"/>
        <v>72</v>
      </c>
      <c r="B416" s="58"/>
      <c r="C416" s="53"/>
      <c r="D416" s="20"/>
      <c r="E416" s="129" t="s">
        <v>15</v>
      </c>
      <c r="F416" s="22"/>
      <c r="G416" s="22"/>
      <c r="H416" s="38">
        <v>56</v>
      </c>
      <c r="I416" s="22"/>
      <c r="J416" s="37">
        <f t="shared" si="25"/>
        <v>56</v>
      </c>
      <c r="K416" s="128"/>
      <c r="L416" s="21"/>
      <c r="M416" s="22"/>
      <c r="N416" s="22"/>
      <c r="O416" s="46"/>
      <c r="P416" s="46"/>
      <c r="Q416" s="47">
        <f t="shared" si="26"/>
        <v>0</v>
      </c>
      <c r="R416" s="43"/>
      <c r="S416" s="372"/>
    </row>
    <row r="417" spans="1:19" ht="12.75" hidden="1">
      <c r="A417" s="14">
        <f t="shared" si="27"/>
        <v>73</v>
      </c>
      <c r="B417" s="58"/>
      <c r="C417" s="53"/>
      <c r="D417" s="20"/>
      <c r="E417" s="129" t="s">
        <v>14</v>
      </c>
      <c r="F417" s="37"/>
      <c r="G417" s="37"/>
      <c r="H417" s="38">
        <v>19</v>
      </c>
      <c r="I417" s="37"/>
      <c r="J417" s="37">
        <f t="shared" si="25"/>
        <v>19</v>
      </c>
      <c r="K417" s="112"/>
      <c r="L417" s="36"/>
      <c r="M417" s="37"/>
      <c r="N417" s="37"/>
      <c r="O417" s="44"/>
      <c r="P417" s="44"/>
      <c r="Q417" s="47">
        <f t="shared" si="26"/>
        <v>0</v>
      </c>
      <c r="R417" s="33"/>
      <c r="S417" s="372"/>
    </row>
    <row r="418" spans="1:19" ht="12.75" hidden="1">
      <c r="A418" s="14">
        <f t="shared" si="27"/>
        <v>74</v>
      </c>
      <c r="B418" s="58"/>
      <c r="C418" s="53"/>
      <c r="D418" s="20"/>
      <c r="E418" s="129" t="s">
        <v>16</v>
      </c>
      <c r="F418" s="37"/>
      <c r="G418" s="37"/>
      <c r="H418" s="38"/>
      <c r="I418" s="37"/>
      <c r="J418" s="37">
        <f t="shared" si="25"/>
        <v>0</v>
      </c>
      <c r="K418" s="112"/>
      <c r="L418" s="36"/>
      <c r="M418" s="37"/>
      <c r="N418" s="37"/>
      <c r="O418" s="44"/>
      <c r="P418" s="44">
        <v>35</v>
      </c>
      <c r="Q418" s="47">
        <f t="shared" si="26"/>
        <v>35</v>
      </c>
      <c r="R418" s="33"/>
      <c r="S418" s="372"/>
    </row>
    <row r="419" spans="1:19" ht="12.75" hidden="1">
      <c r="A419" s="14">
        <f t="shared" si="27"/>
        <v>75</v>
      </c>
      <c r="B419" s="58"/>
      <c r="C419" s="53"/>
      <c r="D419" s="20" t="s">
        <v>47</v>
      </c>
      <c r="E419" s="127" t="s">
        <v>48</v>
      </c>
      <c r="F419" s="22">
        <v>1030</v>
      </c>
      <c r="G419" s="22">
        <v>360</v>
      </c>
      <c r="H419" s="23">
        <f>SUM(H420:H422)</f>
        <v>481</v>
      </c>
      <c r="I419" s="22"/>
      <c r="J419" s="22">
        <f t="shared" si="25"/>
        <v>1871</v>
      </c>
      <c r="K419" s="128"/>
      <c r="L419" s="21"/>
      <c r="M419" s="22"/>
      <c r="N419" s="22"/>
      <c r="O419" s="46"/>
      <c r="P419" s="46">
        <f>SUM(P422:P424)</f>
        <v>150</v>
      </c>
      <c r="Q419" s="47">
        <f t="shared" si="26"/>
        <v>150</v>
      </c>
      <c r="R419" s="43"/>
      <c r="S419" s="372"/>
    </row>
    <row r="420" spans="1:19" ht="12.75" hidden="1">
      <c r="A420" s="14">
        <f t="shared" si="27"/>
        <v>76</v>
      </c>
      <c r="B420" s="58"/>
      <c r="C420" s="53"/>
      <c r="D420" s="20"/>
      <c r="E420" s="129" t="s">
        <v>13</v>
      </c>
      <c r="F420" s="22"/>
      <c r="G420" s="22"/>
      <c r="H420" s="38">
        <f>481-21-72</f>
        <v>388</v>
      </c>
      <c r="I420" s="22"/>
      <c r="J420" s="37">
        <f t="shared" si="25"/>
        <v>388</v>
      </c>
      <c r="K420" s="128"/>
      <c r="L420" s="21"/>
      <c r="M420" s="22"/>
      <c r="N420" s="22"/>
      <c r="O420" s="46"/>
      <c r="P420" s="46"/>
      <c r="Q420" s="47">
        <f t="shared" si="26"/>
        <v>0</v>
      </c>
      <c r="R420" s="43"/>
      <c r="S420" s="372"/>
    </row>
    <row r="421" spans="1:19" ht="12.75" hidden="1">
      <c r="A421" s="14">
        <f t="shared" si="27"/>
        <v>77</v>
      </c>
      <c r="B421" s="58"/>
      <c r="C421" s="53"/>
      <c r="D421" s="20"/>
      <c r="E421" s="129" t="s">
        <v>15</v>
      </c>
      <c r="F421" s="22"/>
      <c r="G421" s="22"/>
      <c r="H421" s="38">
        <v>72</v>
      </c>
      <c r="I421" s="22"/>
      <c r="J421" s="37">
        <f t="shared" si="25"/>
        <v>72</v>
      </c>
      <c r="K421" s="128"/>
      <c r="L421" s="21"/>
      <c r="M421" s="22"/>
      <c r="N421" s="22"/>
      <c r="O421" s="46"/>
      <c r="P421" s="46"/>
      <c r="Q421" s="47">
        <f t="shared" si="26"/>
        <v>0</v>
      </c>
      <c r="R421" s="43"/>
      <c r="S421" s="372"/>
    </row>
    <row r="422" spans="1:19" ht="12.75" hidden="1">
      <c r="A422" s="14">
        <f t="shared" si="27"/>
        <v>78</v>
      </c>
      <c r="B422" s="58"/>
      <c r="C422" s="53"/>
      <c r="D422" s="20"/>
      <c r="E422" s="129" t="s">
        <v>14</v>
      </c>
      <c r="F422" s="37"/>
      <c r="G422" s="37"/>
      <c r="H422" s="38">
        <v>21</v>
      </c>
      <c r="I422" s="37"/>
      <c r="J422" s="37">
        <f t="shared" si="25"/>
        <v>21</v>
      </c>
      <c r="K422" s="112"/>
      <c r="L422" s="36"/>
      <c r="M422" s="37"/>
      <c r="N422" s="37"/>
      <c r="O422" s="44"/>
      <c r="P422" s="44"/>
      <c r="Q422" s="47">
        <f t="shared" si="26"/>
        <v>0</v>
      </c>
      <c r="R422" s="33"/>
      <c r="S422" s="372"/>
    </row>
    <row r="423" spans="1:19" ht="12.75" hidden="1">
      <c r="A423" s="14">
        <f t="shared" si="27"/>
        <v>79</v>
      </c>
      <c r="B423" s="58"/>
      <c r="C423" s="53"/>
      <c r="D423" s="20"/>
      <c r="E423" s="129" t="s">
        <v>21</v>
      </c>
      <c r="F423" s="37"/>
      <c r="G423" s="37"/>
      <c r="H423" s="38"/>
      <c r="I423" s="37"/>
      <c r="J423" s="37">
        <f t="shared" si="25"/>
        <v>0</v>
      </c>
      <c r="K423" s="112"/>
      <c r="L423" s="36"/>
      <c r="M423" s="37"/>
      <c r="N423" s="37"/>
      <c r="O423" s="44"/>
      <c r="P423" s="44">
        <v>100</v>
      </c>
      <c r="Q423" s="47">
        <f t="shared" si="26"/>
        <v>100</v>
      </c>
      <c r="R423" s="33"/>
      <c r="S423" s="372"/>
    </row>
    <row r="424" spans="1:19" ht="12.75" hidden="1">
      <c r="A424" s="14">
        <f t="shared" si="27"/>
        <v>80</v>
      </c>
      <c r="B424" s="58"/>
      <c r="C424" s="53"/>
      <c r="D424" s="20"/>
      <c r="E424" s="129" t="s">
        <v>16</v>
      </c>
      <c r="F424" s="37"/>
      <c r="G424" s="37"/>
      <c r="H424" s="38"/>
      <c r="I424" s="37"/>
      <c r="J424" s="44">
        <f t="shared" si="25"/>
        <v>0</v>
      </c>
      <c r="K424" s="113"/>
      <c r="L424" s="36"/>
      <c r="M424" s="37"/>
      <c r="N424" s="37"/>
      <c r="O424" s="44"/>
      <c r="P424" s="44">
        <v>50</v>
      </c>
      <c r="Q424" s="47">
        <f t="shared" si="26"/>
        <v>50</v>
      </c>
      <c r="R424" s="33"/>
      <c r="S424" s="372"/>
    </row>
    <row r="425" spans="1:19" ht="12.75" hidden="1">
      <c r="A425" s="14">
        <f t="shared" si="27"/>
        <v>81</v>
      </c>
      <c r="B425" s="58"/>
      <c r="C425" s="53"/>
      <c r="D425" s="20" t="s">
        <v>49</v>
      </c>
      <c r="E425" s="127" t="s">
        <v>50</v>
      </c>
      <c r="F425" s="50">
        <v>1070</v>
      </c>
      <c r="G425" s="50">
        <v>375</v>
      </c>
      <c r="H425" s="77">
        <f>SUM(H426:H427)</f>
        <v>432</v>
      </c>
      <c r="I425" s="50"/>
      <c r="J425" s="50">
        <f t="shared" si="25"/>
        <v>1877</v>
      </c>
      <c r="K425" s="142"/>
      <c r="L425" s="49"/>
      <c r="M425" s="50"/>
      <c r="N425" s="50"/>
      <c r="O425" s="50"/>
      <c r="P425" s="50">
        <f>SUM(P427:P428)</f>
        <v>35</v>
      </c>
      <c r="Q425" s="47">
        <f t="shared" si="26"/>
        <v>35</v>
      </c>
      <c r="R425" s="48"/>
      <c r="S425" s="372"/>
    </row>
    <row r="426" spans="1:19" ht="12.75" hidden="1">
      <c r="A426" s="14">
        <f t="shared" si="27"/>
        <v>82</v>
      </c>
      <c r="B426" s="58"/>
      <c r="C426" s="53"/>
      <c r="D426" s="20"/>
      <c r="E426" s="129" t="s">
        <v>13</v>
      </c>
      <c r="F426" s="50"/>
      <c r="G426" s="50"/>
      <c r="H426" s="77">
        <f>432-22</f>
        <v>410</v>
      </c>
      <c r="I426" s="50"/>
      <c r="J426" s="37">
        <f t="shared" si="25"/>
        <v>410</v>
      </c>
      <c r="K426" s="142"/>
      <c r="L426" s="49"/>
      <c r="M426" s="50"/>
      <c r="N426" s="50"/>
      <c r="O426" s="50"/>
      <c r="P426" s="50"/>
      <c r="Q426" s="47">
        <f t="shared" si="26"/>
        <v>0</v>
      </c>
      <c r="R426" s="48"/>
      <c r="S426" s="372"/>
    </row>
    <row r="427" spans="1:19" ht="12.75" hidden="1">
      <c r="A427" s="14">
        <f t="shared" si="27"/>
        <v>83</v>
      </c>
      <c r="B427" s="58"/>
      <c r="C427" s="53"/>
      <c r="D427" s="20"/>
      <c r="E427" s="129" t="s">
        <v>14</v>
      </c>
      <c r="F427" s="37"/>
      <c r="G427" s="37"/>
      <c r="H427" s="38">
        <v>22</v>
      </c>
      <c r="I427" s="37"/>
      <c r="J427" s="37">
        <f t="shared" si="25"/>
        <v>22</v>
      </c>
      <c r="K427" s="112"/>
      <c r="L427" s="36"/>
      <c r="M427" s="37"/>
      <c r="N427" s="37"/>
      <c r="O427" s="37"/>
      <c r="P427" s="37"/>
      <c r="Q427" s="47">
        <f t="shared" si="26"/>
        <v>0</v>
      </c>
      <c r="R427" s="28"/>
      <c r="S427" s="372"/>
    </row>
    <row r="428" spans="1:19" ht="12.75" hidden="1">
      <c r="A428" s="14">
        <f t="shared" si="27"/>
        <v>84</v>
      </c>
      <c r="B428" s="58"/>
      <c r="C428" s="53"/>
      <c r="D428" s="20"/>
      <c r="E428" s="129" t="s">
        <v>16</v>
      </c>
      <c r="F428" s="37"/>
      <c r="G428" s="37"/>
      <c r="H428" s="38"/>
      <c r="I428" s="37"/>
      <c r="J428" s="37">
        <f t="shared" si="25"/>
        <v>0</v>
      </c>
      <c r="K428" s="112"/>
      <c r="L428" s="36"/>
      <c r="M428" s="37"/>
      <c r="N428" s="37"/>
      <c r="O428" s="37"/>
      <c r="P428" s="37">
        <v>35</v>
      </c>
      <c r="Q428" s="27">
        <f t="shared" si="26"/>
        <v>35</v>
      </c>
      <c r="R428" s="28"/>
      <c r="S428" s="376"/>
    </row>
    <row r="429" spans="1:19" ht="12.75" hidden="1">
      <c r="A429" s="14">
        <f t="shared" si="27"/>
        <v>85</v>
      </c>
      <c r="B429" s="58"/>
      <c r="C429" s="53"/>
      <c r="D429" s="20" t="s">
        <v>51</v>
      </c>
      <c r="E429" s="127" t="s">
        <v>52</v>
      </c>
      <c r="F429" s="50">
        <v>1890</v>
      </c>
      <c r="G429" s="50">
        <v>660</v>
      </c>
      <c r="H429" s="77">
        <f>730+H431</f>
        <v>777</v>
      </c>
      <c r="I429" s="50"/>
      <c r="J429" s="50">
        <f t="shared" si="25"/>
        <v>3327</v>
      </c>
      <c r="K429" s="142"/>
      <c r="L429" s="49"/>
      <c r="M429" s="50">
        <f>SUM(M430:M433)</f>
        <v>30</v>
      </c>
      <c r="N429" s="50"/>
      <c r="O429" s="50"/>
      <c r="P429" s="50">
        <f>SUM(P431:P433)</f>
        <v>60</v>
      </c>
      <c r="Q429" s="60">
        <f t="shared" si="26"/>
        <v>90</v>
      </c>
      <c r="R429" s="48"/>
      <c r="S429" s="377"/>
    </row>
    <row r="430" spans="1:19" ht="12.75" hidden="1">
      <c r="A430" s="14">
        <f t="shared" si="27"/>
        <v>86</v>
      </c>
      <c r="B430" s="58"/>
      <c r="C430" s="53"/>
      <c r="D430" s="20"/>
      <c r="E430" s="129" t="s">
        <v>13</v>
      </c>
      <c r="F430" s="50"/>
      <c r="G430" s="50"/>
      <c r="H430" s="77">
        <f>777-47</f>
        <v>730</v>
      </c>
      <c r="I430" s="50"/>
      <c r="J430" s="37">
        <f t="shared" si="25"/>
        <v>730</v>
      </c>
      <c r="K430" s="142"/>
      <c r="L430" s="49"/>
      <c r="M430" s="50"/>
      <c r="N430" s="50"/>
      <c r="O430" s="50"/>
      <c r="P430" s="50"/>
      <c r="Q430" s="60">
        <f t="shared" si="26"/>
        <v>0</v>
      </c>
      <c r="R430" s="48"/>
      <c r="S430" s="372"/>
    </row>
    <row r="431" spans="1:19" ht="12.75" hidden="1">
      <c r="A431" s="14">
        <f t="shared" si="27"/>
        <v>87</v>
      </c>
      <c r="B431" s="58"/>
      <c r="C431" s="53"/>
      <c r="D431" s="20"/>
      <c r="E431" s="129" t="s">
        <v>14</v>
      </c>
      <c r="F431" s="37"/>
      <c r="G431" s="37"/>
      <c r="H431" s="38">
        <v>47</v>
      </c>
      <c r="I431" s="37"/>
      <c r="J431" s="37">
        <f t="shared" si="25"/>
        <v>47</v>
      </c>
      <c r="K431" s="112"/>
      <c r="L431" s="36"/>
      <c r="M431" s="37"/>
      <c r="N431" s="37"/>
      <c r="O431" s="37"/>
      <c r="P431" s="37"/>
      <c r="Q431" s="27">
        <f t="shared" si="26"/>
        <v>0</v>
      </c>
      <c r="R431" s="28"/>
      <c r="S431" s="372"/>
    </row>
    <row r="432" spans="1:19" ht="12.75" hidden="1">
      <c r="A432" s="14">
        <f t="shared" si="27"/>
        <v>88</v>
      </c>
      <c r="B432" s="58"/>
      <c r="C432" s="53"/>
      <c r="D432" s="20"/>
      <c r="E432" s="129" t="s">
        <v>16</v>
      </c>
      <c r="F432" s="37"/>
      <c r="G432" s="37"/>
      <c r="H432" s="38"/>
      <c r="I432" s="37"/>
      <c r="J432" s="37">
        <f t="shared" si="25"/>
        <v>0</v>
      </c>
      <c r="K432" s="112"/>
      <c r="L432" s="36"/>
      <c r="M432" s="37"/>
      <c r="N432" s="37"/>
      <c r="O432" s="37"/>
      <c r="P432" s="37">
        <v>60</v>
      </c>
      <c r="Q432" s="60">
        <f t="shared" si="26"/>
        <v>60</v>
      </c>
      <c r="R432" s="28"/>
      <c r="S432" s="372"/>
    </row>
    <row r="433" spans="1:19" ht="12.75" hidden="1">
      <c r="A433" s="14">
        <f t="shared" si="27"/>
        <v>89</v>
      </c>
      <c r="B433" s="58"/>
      <c r="C433" s="53"/>
      <c r="D433" s="20"/>
      <c r="E433" s="129" t="s">
        <v>22</v>
      </c>
      <c r="F433" s="37"/>
      <c r="G433" s="37"/>
      <c r="H433" s="38"/>
      <c r="I433" s="37"/>
      <c r="J433" s="37">
        <f t="shared" si="25"/>
        <v>0</v>
      </c>
      <c r="K433" s="112"/>
      <c r="L433" s="36"/>
      <c r="M433" s="37">
        <v>30</v>
      </c>
      <c r="N433" s="37"/>
      <c r="O433" s="37"/>
      <c r="P433" s="40"/>
      <c r="Q433" s="27">
        <f t="shared" si="26"/>
        <v>30</v>
      </c>
      <c r="R433" s="28"/>
      <c r="S433" s="372"/>
    </row>
    <row r="434" spans="1:19" ht="12.75" hidden="1">
      <c r="A434" s="14">
        <f t="shared" si="27"/>
        <v>90</v>
      </c>
      <c r="B434" s="58"/>
      <c r="C434" s="76"/>
      <c r="D434" s="59" t="s">
        <v>53</v>
      </c>
      <c r="E434" s="125"/>
      <c r="F434" s="16"/>
      <c r="G434" s="16"/>
      <c r="H434" s="16"/>
      <c r="I434" s="16">
        <f>SUM(I435:I436)</f>
        <v>3062</v>
      </c>
      <c r="J434" s="16">
        <f t="shared" si="25"/>
        <v>3062</v>
      </c>
      <c r="K434" s="126"/>
      <c r="L434" s="51"/>
      <c r="M434" s="16"/>
      <c r="N434" s="16"/>
      <c r="O434" s="16"/>
      <c r="P434" s="16"/>
      <c r="Q434" s="17">
        <f t="shared" si="26"/>
        <v>0</v>
      </c>
      <c r="R434" s="18"/>
      <c r="S434" s="378"/>
    </row>
    <row r="435" spans="1:19" ht="12.75" hidden="1">
      <c r="A435" s="14">
        <f t="shared" si="27"/>
        <v>91</v>
      </c>
      <c r="B435" s="143"/>
      <c r="C435" s="53" t="s">
        <v>11</v>
      </c>
      <c r="D435" s="20" t="s">
        <v>12</v>
      </c>
      <c r="E435" s="129" t="s">
        <v>54</v>
      </c>
      <c r="F435" s="55"/>
      <c r="G435" s="55"/>
      <c r="H435" s="55"/>
      <c r="I435" s="55">
        <v>1155</v>
      </c>
      <c r="J435" s="37">
        <f t="shared" si="25"/>
        <v>1155</v>
      </c>
      <c r="K435" s="126"/>
      <c r="L435" s="54"/>
      <c r="M435" s="55"/>
      <c r="N435" s="55"/>
      <c r="O435" s="55"/>
      <c r="P435" s="55"/>
      <c r="Q435" s="27">
        <f t="shared" si="26"/>
        <v>0</v>
      </c>
      <c r="R435" s="18"/>
      <c r="S435" s="372"/>
    </row>
    <row r="436" spans="1:19" ht="12.75" hidden="1">
      <c r="A436" s="14">
        <f t="shared" si="27"/>
        <v>92</v>
      </c>
      <c r="B436" s="143"/>
      <c r="C436" s="53" t="s">
        <v>11</v>
      </c>
      <c r="D436" s="20" t="s">
        <v>17</v>
      </c>
      <c r="E436" s="129" t="s">
        <v>55</v>
      </c>
      <c r="F436" s="55"/>
      <c r="G436" s="55"/>
      <c r="H436" s="55"/>
      <c r="I436" s="55">
        <v>1907</v>
      </c>
      <c r="J436" s="37">
        <f t="shared" si="25"/>
        <v>1907</v>
      </c>
      <c r="K436" s="126"/>
      <c r="L436" s="54"/>
      <c r="M436" s="55"/>
      <c r="N436" s="55"/>
      <c r="O436" s="55"/>
      <c r="P436" s="55"/>
      <c r="Q436" s="27">
        <f t="shared" si="26"/>
        <v>0</v>
      </c>
      <c r="R436" s="18"/>
      <c r="S436" s="372"/>
    </row>
    <row r="437" spans="1:19" ht="12.75">
      <c r="A437" s="14">
        <v>8</v>
      </c>
      <c r="B437" s="156" t="s">
        <v>99</v>
      </c>
      <c r="C437" s="151" t="s">
        <v>207</v>
      </c>
      <c r="D437" s="152"/>
      <c r="E437" s="152"/>
      <c r="F437" s="153"/>
      <c r="G437" s="153"/>
      <c r="H437" s="153"/>
      <c r="I437" s="153"/>
      <c r="J437" s="153"/>
      <c r="K437" s="144"/>
      <c r="L437" s="79"/>
      <c r="M437" s="153" t="s">
        <v>128</v>
      </c>
      <c r="N437" s="153"/>
      <c r="O437" s="153"/>
      <c r="P437" s="153"/>
      <c r="Q437" s="154"/>
      <c r="R437" s="15"/>
      <c r="S437" s="236">
        <f>J437</f>
        <v>0</v>
      </c>
    </row>
    <row r="438" spans="1:19" ht="12.75">
      <c r="A438" s="14">
        <v>9</v>
      </c>
      <c r="B438" s="76" t="s">
        <v>100</v>
      </c>
      <c r="C438" s="76" t="s">
        <v>11</v>
      </c>
      <c r="D438" s="59" t="s">
        <v>208</v>
      </c>
      <c r="E438" s="125"/>
      <c r="F438" s="16">
        <v>58665</v>
      </c>
      <c r="G438" s="16">
        <v>20328</v>
      </c>
      <c r="H438" s="16">
        <v>17896</v>
      </c>
      <c r="I438" s="16"/>
      <c r="J438" s="16">
        <f>SUM(F438:I438)</f>
        <v>96889</v>
      </c>
      <c r="K438" s="126"/>
      <c r="L438" s="51"/>
      <c r="M438" s="16"/>
      <c r="N438" s="16"/>
      <c r="O438" s="16"/>
      <c r="P438" s="16"/>
      <c r="Q438" s="17"/>
      <c r="R438" s="18"/>
      <c r="S438" s="378">
        <f>J438</f>
        <v>96889</v>
      </c>
    </row>
    <row r="439" spans="1:19" ht="12.75">
      <c r="A439" s="14">
        <v>10</v>
      </c>
      <c r="B439" s="58"/>
      <c r="C439" s="53"/>
      <c r="D439" s="20" t="s">
        <v>12</v>
      </c>
      <c r="E439" s="127" t="s">
        <v>209</v>
      </c>
      <c r="F439" s="22"/>
      <c r="G439" s="22"/>
      <c r="H439" s="22"/>
      <c r="I439" s="22"/>
      <c r="J439" s="22"/>
      <c r="K439" s="128"/>
      <c r="L439" s="21"/>
      <c r="M439" s="22"/>
      <c r="N439" s="22"/>
      <c r="O439" s="22"/>
      <c r="P439" s="22"/>
      <c r="Q439" s="24"/>
      <c r="R439" s="25"/>
      <c r="S439" s="376">
        <f>J439</f>
        <v>0</v>
      </c>
    </row>
    <row r="440" spans="1:19" ht="12.75">
      <c r="A440" s="14">
        <v>11</v>
      </c>
      <c r="B440" s="58"/>
      <c r="C440" s="53"/>
      <c r="D440" s="20"/>
      <c r="E440" s="129" t="s">
        <v>13</v>
      </c>
      <c r="F440" s="50"/>
      <c r="G440" s="50"/>
      <c r="H440" s="38">
        <v>7748</v>
      </c>
      <c r="I440" s="38"/>
      <c r="J440" s="38">
        <v>7748</v>
      </c>
      <c r="K440" s="142"/>
      <c r="L440" s="49"/>
      <c r="M440" s="50"/>
      <c r="N440" s="50"/>
      <c r="O440" s="50"/>
      <c r="P440" s="50"/>
      <c r="Q440" s="60"/>
      <c r="R440" s="48"/>
      <c r="S440" s="376">
        <f>J440</f>
        <v>7748</v>
      </c>
    </row>
    <row r="441" spans="1:19" ht="12.75">
      <c r="A441" s="14">
        <v>12</v>
      </c>
      <c r="B441" s="58"/>
      <c r="C441" s="53"/>
      <c r="D441" s="20"/>
      <c r="E441" s="129" t="s">
        <v>204</v>
      </c>
      <c r="F441" s="50"/>
      <c r="G441" s="50"/>
      <c r="H441" s="38">
        <v>10148</v>
      </c>
      <c r="I441" s="38"/>
      <c r="J441" s="38">
        <v>10148</v>
      </c>
      <c r="K441" s="142"/>
      <c r="L441" s="49"/>
      <c r="M441" s="50"/>
      <c r="N441" s="50"/>
      <c r="O441" s="50"/>
      <c r="P441" s="50"/>
      <c r="Q441" s="60"/>
      <c r="R441" s="48"/>
      <c r="S441" s="376">
        <f>J441</f>
        <v>10148</v>
      </c>
    </row>
    <row r="442" spans="1:19" ht="12.75">
      <c r="A442" s="14">
        <v>13</v>
      </c>
      <c r="B442" s="58"/>
      <c r="C442" s="53"/>
      <c r="D442" s="20"/>
      <c r="E442" s="129" t="s">
        <v>128</v>
      </c>
      <c r="F442" s="37"/>
      <c r="G442" s="37"/>
      <c r="H442" s="38" t="s">
        <v>128</v>
      </c>
      <c r="I442" s="37"/>
      <c r="J442" s="37" t="s">
        <v>128</v>
      </c>
      <c r="K442" s="112"/>
      <c r="L442" s="36"/>
      <c r="M442" s="37"/>
      <c r="N442" s="37"/>
      <c r="O442" s="37"/>
      <c r="P442" s="37"/>
      <c r="Q442" s="27"/>
      <c r="R442" s="28"/>
      <c r="S442" s="376" t="s">
        <v>128</v>
      </c>
    </row>
    <row r="443" spans="1:20" s="32" customFormat="1" ht="12.75" hidden="1">
      <c r="A443" s="14"/>
      <c r="B443" s="58"/>
      <c r="C443" s="53"/>
      <c r="D443" s="20"/>
      <c r="E443" s="129"/>
      <c r="F443" s="37"/>
      <c r="G443" s="37"/>
      <c r="H443" s="38"/>
      <c r="I443" s="37"/>
      <c r="J443" s="37"/>
      <c r="K443" s="112"/>
      <c r="L443" s="39"/>
      <c r="M443" s="37"/>
      <c r="N443" s="37"/>
      <c r="O443" s="37"/>
      <c r="P443" s="37"/>
      <c r="Q443" s="27"/>
      <c r="R443" s="28"/>
      <c r="S443" s="374"/>
      <c r="T443" s="5"/>
    </row>
    <row r="444" spans="1:20" s="32" customFormat="1" ht="12.75" hidden="1">
      <c r="A444" s="14"/>
      <c r="B444" s="58"/>
      <c r="C444" s="53"/>
      <c r="D444" s="20"/>
      <c r="E444" s="129"/>
      <c r="F444" s="37"/>
      <c r="G444" s="37"/>
      <c r="H444" s="38"/>
      <c r="I444" s="37"/>
      <c r="J444" s="37"/>
      <c r="K444" s="112"/>
      <c r="L444" s="39"/>
      <c r="M444" s="37"/>
      <c r="N444" s="37"/>
      <c r="O444" s="37"/>
      <c r="P444" s="37"/>
      <c r="Q444" s="27"/>
      <c r="R444" s="28"/>
      <c r="S444" s="374"/>
      <c r="T444" s="5"/>
    </row>
    <row r="445" spans="1:20" s="32" customFormat="1" ht="12.75" hidden="1">
      <c r="A445" s="14"/>
      <c r="B445" s="58"/>
      <c r="C445" s="53"/>
      <c r="D445" s="20"/>
      <c r="E445" s="129"/>
      <c r="F445" s="37"/>
      <c r="G445" s="37"/>
      <c r="H445" s="38"/>
      <c r="I445" s="37"/>
      <c r="J445" s="37"/>
      <c r="K445" s="112"/>
      <c r="L445" s="39"/>
      <c r="M445" s="37"/>
      <c r="N445" s="37"/>
      <c r="O445" s="37"/>
      <c r="P445" s="37"/>
      <c r="Q445" s="27"/>
      <c r="R445" s="28"/>
      <c r="S445" s="374"/>
      <c r="T445" s="5"/>
    </row>
    <row r="446" spans="1:20" s="32" customFormat="1" ht="6" customHeight="1" hidden="1">
      <c r="A446" s="14"/>
      <c r="B446" s="58"/>
      <c r="C446" s="53"/>
      <c r="D446" s="20"/>
      <c r="E446" s="129"/>
      <c r="F446" s="37"/>
      <c r="G446" s="37"/>
      <c r="H446" s="38"/>
      <c r="I446" s="37"/>
      <c r="J446" s="37"/>
      <c r="K446" s="112"/>
      <c r="L446" s="39"/>
      <c r="M446" s="37"/>
      <c r="N446" s="37"/>
      <c r="O446" s="37"/>
      <c r="P446" s="37"/>
      <c r="Q446" s="27"/>
      <c r="R446" s="28"/>
      <c r="S446" s="374"/>
      <c r="T446" s="5"/>
    </row>
    <row r="447" spans="1:20" s="32" customFormat="1" ht="18.75" customHeight="1" hidden="1">
      <c r="A447" s="14"/>
      <c r="B447" s="58"/>
      <c r="C447" s="53"/>
      <c r="D447" s="20"/>
      <c r="E447" s="129"/>
      <c r="F447" s="37"/>
      <c r="G447" s="37"/>
      <c r="H447" s="38"/>
      <c r="I447" s="37"/>
      <c r="J447" s="37"/>
      <c r="K447" s="112"/>
      <c r="L447" s="39"/>
      <c r="M447" s="37"/>
      <c r="N447" s="37"/>
      <c r="O447" s="37"/>
      <c r="P447" s="37"/>
      <c r="Q447" s="27"/>
      <c r="R447" s="28"/>
      <c r="S447" s="374"/>
      <c r="T447" s="5"/>
    </row>
    <row r="448" spans="1:20" s="32" customFormat="1" ht="13.5" customHeight="1" hidden="1">
      <c r="A448" s="14"/>
      <c r="B448" s="58"/>
      <c r="C448" s="53"/>
      <c r="D448" s="20"/>
      <c r="E448" s="129"/>
      <c r="F448" s="37"/>
      <c r="G448" s="37"/>
      <c r="H448" s="38"/>
      <c r="I448" s="37"/>
      <c r="J448" s="37"/>
      <c r="K448" s="112"/>
      <c r="L448" s="39"/>
      <c r="M448" s="37"/>
      <c r="N448" s="37"/>
      <c r="O448" s="37"/>
      <c r="P448" s="37"/>
      <c r="Q448" s="27"/>
      <c r="R448" s="28"/>
      <c r="S448" s="374"/>
      <c r="T448" s="5"/>
    </row>
    <row r="449" spans="1:20" s="32" customFormat="1" ht="13.5" customHeight="1" hidden="1">
      <c r="A449" s="14"/>
      <c r="B449" s="58"/>
      <c r="C449" s="53"/>
      <c r="D449" s="20"/>
      <c r="E449" s="129"/>
      <c r="F449" s="37"/>
      <c r="G449" s="37"/>
      <c r="H449" s="38"/>
      <c r="I449" s="37"/>
      <c r="J449" s="37"/>
      <c r="K449" s="112"/>
      <c r="L449" s="39"/>
      <c r="M449" s="37"/>
      <c r="N449" s="37"/>
      <c r="O449" s="37"/>
      <c r="P449" s="37"/>
      <c r="Q449" s="27"/>
      <c r="R449" s="28"/>
      <c r="S449" s="374"/>
      <c r="T449" s="5"/>
    </row>
    <row r="450" spans="1:20" s="32" customFormat="1" ht="13.5" customHeight="1" hidden="1">
      <c r="A450" s="14"/>
      <c r="B450" s="58"/>
      <c r="C450" s="53"/>
      <c r="D450" s="20"/>
      <c r="E450" s="129"/>
      <c r="F450" s="37"/>
      <c r="G450" s="37"/>
      <c r="H450" s="38"/>
      <c r="I450" s="37"/>
      <c r="J450" s="37"/>
      <c r="K450" s="112"/>
      <c r="L450" s="39"/>
      <c r="M450" s="37"/>
      <c r="N450" s="37"/>
      <c r="O450" s="37"/>
      <c r="P450" s="37"/>
      <c r="Q450" s="27"/>
      <c r="R450" s="28"/>
      <c r="S450" s="374"/>
      <c r="T450" s="5"/>
    </row>
    <row r="451" spans="1:19" ht="18.75" hidden="1">
      <c r="A451" s="14"/>
      <c r="B451" s="131" t="s">
        <v>0</v>
      </c>
      <c r="C451" s="53"/>
      <c r="D451" s="20"/>
      <c r="E451" s="129"/>
      <c r="F451" s="37"/>
      <c r="G451" s="37"/>
      <c r="H451" s="38"/>
      <c r="I451" s="37"/>
      <c r="J451" s="44"/>
      <c r="K451" s="113"/>
      <c r="L451" s="39"/>
      <c r="M451" s="37"/>
      <c r="N451" s="37"/>
      <c r="O451" s="44"/>
      <c r="P451" s="44"/>
      <c r="Q451" s="45"/>
      <c r="R451" s="33"/>
      <c r="S451" s="375"/>
    </row>
    <row r="452" spans="1:19" ht="6" customHeight="1" hidden="1">
      <c r="A452" s="14"/>
      <c r="B452" s="58"/>
      <c r="C452" s="53"/>
      <c r="D452" s="20"/>
      <c r="E452" s="129"/>
      <c r="F452" s="37"/>
      <c r="G452" s="37"/>
      <c r="H452" s="38"/>
      <c r="I452" s="37"/>
      <c r="J452" s="44"/>
      <c r="K452" s="113"/>
      <c r="L452" s="39"/>
      <c r="M452" s="37"/>
      <c r="N452" s="37"/>
      <c r="O452" s="44"/>
      <c r="P452" s="44"/>
      <c r="Q452" s="45"/>
      <c r="R452" s="33"/>
      <c r="S452" s="375"/>
    </row>
    <row r="453" spans="1:19" ht="13.5" customHeight="1" hidden="1">
      <c r="A453" s="464" t="s">
        <v>1</v>
      </c>
      <c r="B453" s="465"/>
      <c r="C453" s="465"/>
      <c r="D453" s="465"/>
      <c r="E453" s="465"/>
      <c r="F453" s="465"/>
      <c r="G453" s="465"/>
      <c r="H453" s="465"/>
      <c r="I453" s="465"/>
      <c r="J453" s="465"/>
      <c r="K453" s="466"/>
      <c r="L453" s="114"/>
      <c r="M453" s="115"/>
      <c r="N453" s="115"/>
      <c r="O453" s="115"/>
      <c r="P453" s="115"/>
      <c r="Q453" s="116"/>
      <c r="R453" s="9"/>
      <c r="S453" s="483"/>
    </row>
    <row r="454" spans="1:19" ht="15.75" customHeight="1" hidden="1">
      <c r="A454" s="132"/>
      <c r="B454" s="133"/>
      <c r="C454" s="134"/>
      <c r="D454" s="135"/>
      <c r="E454" s="136"/>
      <c r="F454" s="470" t="s">
        <v>2</v>
      </c>
      <c r="G454" s="470"/>
      <c r="H454" s="470"/>
      <c r="I454" s="470"/>
      <c r="J454" s="470"/>
      <c r="K454" s="137"/>
      <c r="L454" s="471"/>
      <c r="M454" s="470"/>
      <c r="N454" s="470"/>
      <c r="O454" s="470"/>
      <c r="P454" s="470"/>
      <c r="Q454" s="472"/>
      <c r="R454" s="10"/>
      <c r="S454" s="484"/>
    </row>
    <row r="455" spans="1:19" ht="12.75" hidden="1">
      <c r="A455" s="132"/>
      <c r="B455" s="138" t="s">
        <v>4</v>
      </c>
      <c r="C455" s="135" t="s">
        <v>5</v>
      </c>
      <c r="D455" s="473" t="s">
        <v>6</v>
      </c>
      <c r="E455" s="474"/>
      <c r="F455" s="474"/>
      <c r="G455" s="474"/>
      <c r="H455" s="474"/>
      <c r="I455" s="474"/>
      <c r="J455" s="474"/>
      <c r="K455" s="139"/>
      <c r="L455" s="475"/>
      <c r="M455" s="476"/>
      <c r="N455" s="476"/>
      <c r="O455" s="476"/>
      <c r="P455" s="476"/>
      <c r="Q455" s="477"/>
      <c r="R455" s="11"/>
      <c r="S455" s="484"/>
    </row>
    <row r="456" spans="1:19" ht="12.75" hidden="1">
      <c r="A456" s="132"/>
      <c r="B456" s="138" t="s">
        <v>7</v>
      </c>
      <c r="C456" s="135" t="s">
        <v>8</v>
      </c>
      <c r="D456" s="135"/>
      <c r="E456" s="136" t="s">
        <v>9</v>
      </c>
      <c r="F456" s="428">
        <v>610</v>
      </c>
      <c r="G456" s="428">
        <v>620</v>
      </c>
      <c r="H456" s="428">
        <v>630</v>
      </c>
      <c r="I456" s="428">
        <v>640</v>
      </c>
      <c r="J456" s="428" t="s">
        <v>10</v>
      </c>
      <c r="K456" s="140"/>
      <c r="L456" s="478"/>
      <c r="M456" s="428"/>
      <c r="N456" s="428"/>
      <c r="O456" s="428"/>
      <c r="P456" s="428"/>
      <c r="Q456" s="479"/>
      <c r="R456" s="12"/>
      <c r="S456" s="484"/>
    </row>
    <row r="457" spans="1:19" ht="9.75" customHeight="1" hidden="1">
      <c r="A457" s="132"/>
      <c r="B457" s="138"/>
      <c r="C457" s="135"/>
      <c r="D457" s="135"/>
      <c r="E457" s="136"/>
      <c r="F457" s="428"/>
      <c r="G457" s="428"/>
      <c r="H457" s="428"/>
      <c r="I457" s="428"/>
      <c r="J457" s="428"/>
      <c r="K457" s="140"/>
      <c r="L457" s="478"/>
      <c r="M457" s="428"/>
      <c r="N457" s="428"/>
      <c r="O457" s="428"/>
      <c r="P457" s="428"/>
      <c r="Q457" s="479"/>
      <c r="R457" s="12"/>
      <c r="S457" s="485"/>
    </row>
    <row r="458" spans="1:19" ht="12.75" hidden="1">
      <c r="A458" s="14" t="e">
        <f>#REF!+1</f>
        <v>#REF!</v>
      </c>
      <c r="B458" s="58"/>
      <c r="C458" s="76" t="s">
        <v>56</v>
      </c>
      <c r="D458" s="59" t="s">
        <v>59</v>
      </c>
      <c r="E458" s="125"/>
      <c r="F458" s="16">
        <f>F459+F472+F485+F505+F514+F522+F554+F565</f>
        <v>70947</v>
      </c>
      <c r="G458" s="16">
        <f>G459+G472+G485+G505+G514+G522+G554+G565</f>
        <v>24796</v>
      </c>
      <c r="H458" s="16">
        <f>H459+H472+H485+H505+H514+H522+H554+H565</f>
        <v>36264</v>
      </c>
      <c r="I458" s="16">
        <f>I459+I472+I485+I505+I514+I522+I554+I565</f>
        <v>223</v>
      </c>
      <c r="J458" s="16">
        <f aca="true" t="shared" si="28" ref="J458:J495">SUM(F458:I458)</f>
        <v>132230</v>
      </c>
      <c r="K458" s="126"/>
      <c r="L458" s="16"/>
      <c r="M458" s="16"/>
      <c r="N458" s="16"/>
      <c r="O458" s="16"/>
      <c r="P458" s="16"/>
      <c r="Q458" s="17"/>
      <c r="R458" s="18"/>
      <c r="S458" s="379"/>
    </row>
    <row r="459" spans="1:19" ht="12.75" hidden="1">
      <c r="A459" s="14" t="e">
        <f aca="true" t="shared" si="29" ref="A459:A495">A458+1</f>
        <v>#REF!</v>
      </c>
      <c r="B459" s="58"/>
      <c r="C459" s="53"/>
      <c r="D459" s="68" t="s">
        <v>12</v>
      </c>
      <c r="E459" s="145" t="s">
        <v>60</v>
      </c>
      <c r="F459" s="64">
        <f>10866+F463+F465</f>
        <v>11223</v>
      </c>
      <c r="G459" s="64">
        <f>3797+G463+G465</f>
        <v>3923</v>
      </c>
      <c r="H459" s="69">
        <f>SUM(H460:H470)</f>
        <v>6763</v>
      </c>
      <c r="I459" s="64">
        <v>0</v>
      </c>
      <c r="J459" s="64">
        <f t="shared" si="28"/>
        <v>21909</v>
      </c>
      <c r="K459" s="128"/>
      <c r="L459" s="63"/>
      <c r="M459" s="64"/>
      <c r="N459" s="64"/>
      <c r="O459" s="64"/>
      <c r="P459" s="64"/>
      <c r="Q459" s="62"/>
      <c r="R459" s="65"/>
      <c r="S459" s="380"/>
    </row>
    <row r="460" spans="1:19" ht="12.75" hidden="1">
      <c r="A460" s="14" t="e">
        <f t="shared" si="29"/>
        <v>#REF!</v>
      </c>
      <c r="B460" s="58"/>
      <c r="C460" s="53"/>
      <c r="D460" s="20"/>
      <c r="E460" s="129" t="s">
        <v>13</v>
      </c>
      <c r="F460" s="37"/>
      <c r="G460" s="37"/>
      <c r="H460" s="38">
        <f>3877+12+1-H461</f>
        <v>2904</v>
      </c>
      <c r="I460" s="37"/>
      <c r="J460" s="37">
        <f t="shared" si="28"/>
        <v>2904</v>
      </c>
      <c r="K460" s="112"/>
      <c r="L460" s="21"/>
      <c r="M460" s="22"/>
      <c r="N460" s="22"/>
      <c r="O460" s="22"/>
      <c r="P460" s="22"/>
      <c r="Q460" s="27"/>
      <c r="R460" s="28"/>
      <c r="S460" s="376"/>
    </row>
    <row r="461" spans="1:19" ht="12.75" hidden="1">
      <c r="A461" s="14" t="e">
        <f t="shared" si="29"/>
        <v>#REF!</v>
      </c>
      <c r="B461" s="58"/>
      <c r="C461" s="53"/>
      <c r="D461" s="20"/>
      <c r="E461" s="141" t="s">
        <v>15</v>
      </c>
      <c r="F461" s="37"/>
      <c r="G461" s="37"/>
      <c r="H461" s="38">
        <v>986</v>
      </c>
      <c r="I461" s="37"/>
      <c r="J461" s="37">
        <f t="shared" si="28"/>
        <v>986</v>
      </c>
      <c r="K461" s="112"/>
      <c r="L461" s="21"/>
      <c r="M461" s="22"/>
      <c r="N461" s="22"/>
      <c r="O461" s="22"/>
      <c r="P461" s="22"/>
      <c r="Q461" s="27"/>
      <c r="R461" s="28"/>
      <c r="S461" s="376"/>
    </row>
    <row r="462" spans="1:19" ht="12.75" hidden="1">
      <c r="A462" s="14" t="e">
        <f t="shared" si="29"/>
        <v>#REF!</v>
      </c>
      <c r="B462" s="58"/>
      <c r="C462" s="53"/>
      <c r="D462" s="20"/>
      <c r="E462" s="129" t="s">
        <v>61</v>
      </c>
      <c r="F462" s="37"/>
      <c r="G462" s="37"/>
      <c r="H462" s="38">
        <v>300</v>
      </c>
      <c r="I462" s="37"/>
      <c r="J462" s="37">
        <f t="shared" si="28"/>
        <v>300</v>
      </c>
      <c r="K462" s="112"/>
      <c r="L462" s="21"/>
      <c r="M462" s="22"/>
      <c r="N462" s="22"/>
      <c r="O462" s="22"/>
      <c r="P462" s="22"/>
      <c r="Q462" s="27"/>
      <c r="R462" s="28"/>
      <c r="S462" s="376"/>
    </row>
    <row r="463" spans="1:19" ht="12.75" hidden="1">
      <c r="A463" s="14" t="e">
        <f t="shared" si="29"/>
        <v>#REF!</v>
      </c>
      <c r="B463" s="58"/>
      <c r="C463" s="53"/>
      <c r="D463" s="20"/>
      <c r="E463" s="129" t="s">
        <v>62</v>
      </c>
      <c r="F463" s="37">
        <v>122</v>
      </c>
      <c r="G463" s="37">
        <v>43</v>
      </c>
      <c r="H463" s="38"/>
      <c r="I463" s="37"/>
      <c r="J463" s="37">
        <f t="shared" si="28"/>
        <v>165</v>
      </c>
      <c r="K463" s="112"/>
      <c r="L463" s="21"/>
      <c r="M463" s="22"/>
      <c r="N463" s="22"/>
      <c r="O463" s="22"/>
      <c r="P463" s="22"/>
      <c r="Q463" s="27"/>
      <c r="R463" s="28"/>
      <c r="S463" s="376"/>
    </row>
    <row r="464" spans="1:19" ht="12.75" hidden="1">
      <c r="A464" s="14" t="e">
        <f t="shared" si="29"/>
        <v>#REF!</v>
      </c>
      <c r="B464" s="58"/>
      <c r="C464" s="53"/>
      <c r="D464" s="20"/>
      <c r="E464" s="129" t="s">
        <v>57</v>
      </c>
      <c r="F464" s="37"/>
      <c r="G464" s="37"/>
      <c r="H464" s="38">
        <v>181</v>
      </c>
      <c r="I464" s="37"/>
      <c r="J464" s="37">
        <f t="shared" si="28"/>
        <v>181</v>
      </c>
      <c r="K464" s="112"/>
      <c r="L464" s="36"/>
      <c r="M464" s="37"/>
      <c r="N464" s="37"/>
      <c r="O464" s="37"/>
      <c r="P464" s="37"/>
      <c r="Q464" s="27"/>
      <c r="R464" s="28"/>
      <c r="S464" s="376"/>
    </row>
    <row r="465" spans="1:19" ht="12.75" hidden="1">
      <c r="A465" s="14" t="e">
        <f t="shared" si="29"/>
        <v>#REF!</v>
      </c>
      <c r="B465" s="58"/>
      <c r="C465" s="53"/>
      <c r="D465" s="20"/>
      <c r="E465" s="141" t="s">
        <v>63</v>
      </c>
      <c r="F465" s="37">
        <v>235</v>
      </c>
      <c r="G465" s="37">
        <v>83</v>
      </c>
      <c r="H465" s="38">
        <v>1375</v>
      </c>
      <c r="I465" s="37"/>
      <c r="J465" s="37">
        <f t="shared" si="28"/>
        <v>1693</v>
      </c>
      <c r="K465" s="112"/>
      <c r="L465" s="36"/>
      <c r="M465" s="37"/>
      <c r="N465" s="37"/>
      <c r="O465" s="37"/>
      <c r="P465" s="37"/>
      <c r="Q465" s="27"/>
      <c r="R465" s="28"/>
      <c r="S465" s="376"/>
    </row>
    <row r="466" spans="1:19" ht="12.75" hidden="1">
      <c r="A466" s="14" t="e">
        <f t="shared" si="29"/>
        <v>#REF!</v>
      </c>
      <c r="B466" s="58"/>
      <c r="C466" s="53"/>
      <c r="D466" s="20"/>
      <c r="E466" s="129" t="s">
        <v>14</v>
      </c>
      <c r="F466" s="37"/>
      <c r="G466" s="37"/>
      <c r="H466" s="38">
        <v>402</v>
      </c>
      <c r="I466" s="37"/>
      <c r="J466" s="37">
        <f t="shared" si="28"/>
        <v>402</v>
      </c>
      <c r="K466" s="112"/>
      <c r="L466" s="36"/>
      <c r="M466" s="37"/>
      <c r="N466" s="37"/>
      <c r="O466" s="37"/>
      <c r="P466" s="37"/>
      <c r="Q466" s="27"/>
      <c r="R466" s="28"/>
      <c r="S466" s="376"/>
    </row>
    <row r="467" spans="1:19" ht="12.75" hidden="1">
      <c r="A467" s="14" t="e">
        <f t="shared" si="29"/>
        <v>#REF!</v>
      </c>
      <c r="B467" s="58"/>
      <c r="C467" s="53"/>
      <c r="D467" s="20"/>
      <c r="E467" s="129" t="s">
        <v>58</v>
      </c>
      <c r="F467" s="37"/>
      <c r="G467" s="37"/>
      <c r="H467" s="38">
        <v>415</v>
      </c>
      <c r="I467" s="37"/>
      <c r="J467" s="37">
        <f t="shared" si="28"/>
        <v>415</v>
      </c>
      <c r="K467" s="112"/>
      <c r="L467" s="36"/>
      <c r="M467" s="37"/>
      <c r="N467" s="37"/>
      <c r="O467" s="37"/>
      <c r="P467" s="37"/>
      <c r="Q467" s="27"/>
      <c r="R467" s="28"/>
      <c r="S467" s="376"/>
    </row>
    <row r="468" spans="1:19" ht="12.75" hidden="1">
      <c r="A468" s="14" t="e">
        <f t="shared" si="29"/>
        <v>#REF!</v>
      </c>
      <c r="B468" s="58"/>
      <c r="C468" s="53"/>
      <c r="D468" s="20"/>
      <c r="E468" s="129" t="s">
        <v>16</v>
      </c>
      <c r="F468" s="37"/>
      <c r="G468" s="37"/>
      <c r="H468" s="38"/>
      <c r="I468" s="37"/>
      <c r="J468" s="37">
        <f t="shared" si="28"/>
        <v>0</v>
      </c>
      <c r="K468" s="112"/>
      <c r="L468" s="36"/>
      <c r="M468" s="37"/>
      <c r="N468" s="37"/>
      <c r="O468" s="37"/>
      <c r="P468" s="37"/>
      <c r="Q468" s="27"/>
      <c r="R468" s="28"/>
      <c r="S468" s="377"/>
    </row>
    <row r="469" spans="1:19" ht="12.75" hidden="1">
      <c r="A469" s="14" t="e">
        <f t="shared" si="29"/>
        <v>#REF!</v>
      </c>
      <c r="B469" s="58"/>
      <c r="C469" s="53"/>
      <c r="D469" s="20"/>
      <c r="E469" s="129" t="s">
        <v>64</v>
      </c>
      <c r="F469" s="37"/>
      <c r="G469" s="37"/>
      <c r="H469" s="38"/>
      <c r="I469" s="37"/>
      <c r="J469" s="37">
        <f t="shared" si="28"/>
        <v>0</v>
      </c>
      <c r="K469" s="112"/>
      <c r="L469" s="36"/>
      <c r="M469" s="37"/>
      <c r="N469" s="37"/>
      <c r="O469" s="37"/>
      <c r="P469" s="40"/>
      <c r="Q469" s="27"/>
      <c r="R469" s="28"/>
      <c r="S469" s="376"/>
    </row>
    <row r="470" spans="1:19" ht="12.75" hidden="1">
      <c r="A470" s="14" t="e">
        <f t="shared" si="29"/>
        <v>#REF!</v>
      </c>
      <c r="B470" s="58"/>
      <c r="C470" s="53"/>
      <c r="D470" s="20"/>
      <c r="E470" s="141" t="s">
        <v>65</v>
      </c>
      <c r="F470" s="37"/>
      <c r="G470" s="37"/>
      <c r="H470" s="38">
        <v>200</v>
      </c>
      <c r="I470" s="37"/>
      <c r="J470" s="37">
        <f t="shared" si="28"/>
        <v>200</v>
      </c>
      <c r="K470" s="112"/>
      <c r="L470" s="36"/>
      <c r="M470" s="37"/>
      <c r="N470" s="37"/>
      <c r="O470" s="37"/>
      <c r="P470" s="37"/>
      <c r="Q470" s="27"/>
      <c r="R470" s="28"/>
      <c r="S470" s="376"/>
    </row>
    <row r="471" spans="1:19" ht="12.75" hidden="1">
      <c r="A471" s="14" t="e">
        <f t="shared" si="29"/>
        <v>#REF!</v>
      </c>
      <c r="B471" s="58"/>
      <c r="C471" s="53"/>
      <c r="D471" s="20"/>
      <c r="E471" s="141" t="s">
        <v>66</v>
      </c>
      <c r="F471" s="37"/>
      <c r="G471" s="37"/>
      <c r="H471" s="38"/>
      <c r="I471" s="37"/>
      <c r="J471" s="37">
        <f t="shared" si="28"/>
        <v>0</v>
      </c>
      <c r="K471" s="112"/>
      <c r="L471" s="36"/>
      <c r="M471" s="37"/>
      <c r="N471" s="37"/>
      <c r="O471" s="37"/>
      <c r="P471" s="37"/>
      <c r="Q471" s="27"/>
      <c r="R471" s="28"/>
      <c r="S471" s="376"/>
    </row>
    <row r="472" spans="1:19" ht="12.75" hidden="1">
      <c r="A472" s="14" t="e">
        <f t="shared" si="29"/>
        <v>#REF!</v>
      </c>
      <c r="B472" s="58"/>
      <c r="C472" s="53"/>
      <c r="D472" s="68" t="s">
        <v>17</v>
      </c>
      <c r="E472" s="145" t="s">
        <v>67</v>
      </c>
      <c r="F472" s="64">
        <v>15311</v>
      </c>
      <c r="G472" s="64">
        <v>5351</v>
      </c>
      <c r="H472" s="69">
        <f>SUM(H473:H481)</f>
        <v>8038</v>
      </c>
      <c r="I472" s="64">
        <f>SUM(I473:I481)</f>
        <v>22</v>
      </c>
      <c r="J472" s="64">
        <f t="shared" si="28"/>
        <v>28722</v>
      </c>
      <c r="K472" s="128"/>
      <c r="L472" s="63"/>
      <c r="M472" s="64"/>
      <c r="N472" s="64"/>
      <c r="O472" s="64"/>
      <c r="P472" s="64"/>
      <c r="Q472" s="62"/>
      <c r="R472" s="65"/>
      <c r="S472" s="381"/>
    </row>
    <row r="473" spans="1:19" ht="12.75" hidden="1">
      <c r="A473" s="14" t="e">
        <f t="shared" si="29"/>
        <v>#REF!</v>
      </c>
      <c r="B473" s="58"/>
      <c r="C473" s="53"/>
      <c r="D473" s="20"/>
      <c r="E473" s="129" t="s">
        <v>57</v>
      </c>
      <c r="F473" s="37"/>
      <c r="G473" s="37"/>
      <c r="H473" s="38">
        <v>81</v>
      </c>
      <c r="I473" s="37"/>
      <c r="J473" s="37">
        <f t="shared" si="28"/>
        <v>81</v>
      </c>
      <c r="K473" s="112"/>
      <c r="L473" s="36"/>
      <c r="M473" s="37"/>
      <c r="N473" s="37"/>
      <c r="O473" s="37"/>
      <c r="P473" s="37"/>
      <c r="Q473" s="27"/>
      <c r="R473" s="28"/>
      <c r="S473" s="376"/>
    </row>
    <row r="474" spans="1:19" ht="12.75" hidden="1">
      <c r="A474" s="14" t="e">
        <f t="shared" si="29"/>
        <v>#REF!</v>
      </c>
      <c r="B474" s="58"/>
      <c r="C474" s="53"/>
      <c r="D474" s="20"/>
      <c r="E474" s="129" t="s">
        <v>13</v>
      </c>
      <c r="F474" s="37"/>
      <c r="G474" s="37"/>
      <c r="H474" s="38">
        <f>5478+12</f>
        <v>5490</v>
      </c>
      <c r="I474" s="37"/>
      <c r="J474" s="37">
        <f t="shared" si="28"/>
        <v>5490</v>
      </c>
      <c r="K474" s="112"/>
      <c r="L474" s="36"/>
      <c r="M474" s="37"/>
      <c r="N474" s="37"/>
      <c r="O474" s="37"/>
      <c r="P474" s="37"/>
      <c r="Q474" s="27"/>
      <c r="R474" s="28"/>
      <c r="S474" s="376"/>
    </row>
    <row r="475" spans="1:19" ht="12.75" hidden="1">
      <c r="A475" s="14" t="e">
        <f t="shared" si="29"/>
        <v>#REF!</v>
      </c>
      <c r="B475" s="58"/>
      <c r="C475" s="53"/>
      <c r="D475" s="20"/>
      <c r="E475" s="129" t="s">
        <v>61</v>
      </c>
      <c r="F475" s="37"/>
      <c r="G475" s="37"/>
      <c r="H475" s="38">
        <v>290</v>
      </c>
      <c r="I475" s="37"/>
      <c r="J475" s="37">
        <f t="shared" si="28"/>
        <v>290</v>
      </c>
      <c r="K475" s="112"/>
      <c r="L475" s="36"/>
      <c r="M475" s="37"/>
      <c r="N475" s="37"/>
      <c r="O475" s="37"/>
      <c r="P475" s="37"/>
      <c r="Q475" s="27"/>
      <c r="R475" s="28"/>
      <c r="S475" s="376"/>
    </row>
    <row r="476" spans="1:19" ht="12.75" hidden="1">
      <c r="A476" s="14" t="e">
        <f t="shared" si="29"/>
        <v>#REF!</v>
      </c>
      <c r="B476" s="58"/>
      <c r="C476" s="53"/>
      <c r="D476" s="20"/>
      <c r="E476" s="129" t="s">
        <v>68</v>
      </c>
      <c r="F476" s="37"/>
      <c r="G476" s="37"/>
      <c r="H476" s="38"/>
      <c r="I476" s="37">
        <v>22</v>
      </c>
      <c r="J476" s="37">
        <f t="shared" si="28"/>
        <v>22</v>
      </c>
      <c r="K476" s="112"/>
      <c r="L476" s="36"/>
      <c r="M476" s="37"/>
      <c r="N476" s="37"/>
      <c r="O476" s="37"/>
      <c r="P476" s="37"/>
      <c r="Q476" s="27"/>
      <c r="R476" s="28"/>
      <c r="S476" s="376"/>
    </row>
    <row r="477" spans="1:19" ht="12.75" hidden="1">
      <c r="A477" s="14" t="e">
        <f t="shared" si="29"/>
        <v>#REF!</v>
      </c>
      <c r="B477" s="58"/>
      <c r="C477" s="53"/>
      <c r="D477" s="20"/>
      <c r="E477" s="129" t="s">
        <v>58</v>
      </c>
      <c r="F477" s="37"/>
      <c r="G477" s="37"/>
      <c r="H477" s="38">
        <v>280</v>
      </c>
      <c r="I477" s="37"/>
      <c r="J477" s="37">
        <f t="shared" si="28"/>
        <v>280</v>
      </c>
      <c r="K477" s="112"/>
      <c r="L477" s="36"/>
      <c r="M477" s="37"/>
      <c r="N477" s="37"/>
      <c r="O477" s="37"/>
      <c r="P477" s="37"/>
      <c r="Q477" s="27"/>
      <c r="R477" s="28"/>
      <c r="S477" s="376"/>
    </row>
    <row r="478" spans="1:19" ht="12.75" hidden="1">
      <c r="A478" s="14" t="e">
        <f t="shared" si="29"/>
        <v>#REF!</v>
      </c>
      <c r="B478" s="58"/>
      <c r="C478" s="53"/>
      <c r="D478" s="20"/>
      <c r="E478" s="129" t="s">
        <v>69</v>
      </c>
      <c r="F478" s="37"/>
      <c r="G478" s="37"/>
      <c r="H478" s="38">
        <v>1200</v>
      </c>
      <c r="I478" s="37"/>
      <c r="J478" s="37">
        <f t="shared" si="28"/>
        <v>1200</v>
      </c>
      <c r="K478" s="112"/>
      <c r="L478" s="36"/>
      <c r="M478" s="37"/>
      <c r="N478" s="37"/>
      <c r="O478" s="37"/>
      <c r="P478" s="37"/>
      <c r="Q478" s="27"/>
      <c r="R478" s="28"/>
      <c r="S478" s="376"/>
    </row>
    <row r="479" spans="1:19" ht="12.75" hidden="1">
      <c r="A479" s="14" t="e">
        <f t="shared" si="29"/>
        <v>#REF!</v>
      </c>
      <c r="B479" s="58"/>
      <c r="C479" s="53"/>
      <c r="D479" s="20"/>
      <c r="E479" s="129" t="s">
        <v>65</v>
      </c>
      <c r="F479" s="37"/>
      <c r="G479" s="37"/>
      <c r="H479" s="38">
        <v>200</v>
      </c>
      <c r="I479" s="37"/>
      <c r="J479" s="37">
        <f t="shared" si="28"/>
        <v>200</v>
      </c>
      <c r="K479" s="112"/>
      <c r="L479" s="36"/>
      <c r="M479" s="37"/>
      <c r="N479" s="37"/>
      <c r="O479" s="37"/>
      <c r="P479" s="37"/>
      <c r="Q479" s="27"/>
      <c r="R479" s="28"/>
      <c r="S479" s="376"/>
    </row>
    <row r="480" spans="1:19" ht="12.75" hidden="1">
      <c r="A480" s="14" t="e">
        <f t="shared" si="29"/>
        <v>#REF!</v>
      </c>
      <c r="B480" s="58"/>
      <c r="C480" s="53"/>
      <c r="D480" s="20"/>
      <c r="E480" s="129" t="s">
        <v>14</v>
      </c>
      <c r="F480" s="37"/>
      <c r="G480" s="37"/>
      <c r="H480" s="38">
        <v>497</v>
      </c>
      <c r="I480" s="37"/>
      <c r="J480" s="37">
        <f t="shared" si="28"/>
        <v>497</v>
      </c>
      <c r="K480" s="112"/>
      <c r="L480" s="36"/>
      <c r="M480" s="37"/>
      <c r="N480" s="37"/>
      <c r="O480" s="37"/>
      <c r="P480" s="37"/>
      <c r="Q480" s="27"/>
      <c r="R480" s="28"/>
      <c r="S480" s="376"/>
    </row>
    <row r="481" spans="1:19" ht="12.75" hidden="1">
      <c r="A481" s="14" t="e">
        <f t="shared" si="29"/>
        <v>#REF!</v>
      </c>
      <c r="B481" s="58"/>
      <c r="C481" s="53"/>
      <c r="D481" s="20"/>
      <c r="E481" s="129" t="s">
        <v>70</v>
      </c>
      <c r="F481" s="37"/>
      <c r="G481" s="37"/>
      <c r="H481" s="38"/>
      <c r="I481" s="37"/>
      <c r="J481" s="37">
        <f t="shared" si="28"/>
        <v>0</v>
      </c>
      <c r="K481" s="112"/>
      <c r="L481" s="36"/>
      <c r="M481" s="37"/>
      <c r="N481" s="37"/>
      <c r="O481" s="37"/>
      <c r="P481" s="40"/>
      <c r="Q481" s="27"/>
      <c r="R481" s="28"/>
      <c r="S481" s="376"/>
    </row>
    <row r="482" spans="1:19" ht="12.75" hidden="1">
      <c r="A482" s="14" t="e">
        <f t="shared" si="29"/>
        <v>#REF!</v>
      </c>
      <c r="B482" s="58"/>
      <c r="C482" s="53"/>
      <c r="D482" s="20"/>
      <c r="E482" s="129" t="s">
        <v>16</v>
      </c>
      <c r="F482" s="37"/>
      <c r="G482" s="37"/>
      <c r="H482" s="38"/>
      <c r="I482" s="37"/>
      <c r="J482" s="37">
        <f t="shared" si="28"/>
        <v>0</v>
      </c>
      <c r="K482" s="112"/>
      <c r="L482" s="36"/>
      <c r="M482" s="37"/>
      <c r="N482" s="37"/>
      <c r="O482" s="37"/>
      <c r="P482" s="37"/>
      <c r="Q482" s="27"/>
      <c r="R482" s="28"/>
      <c r="S482" s="376"/>
    </row>
    <row r="483" spans="1:19" ht="12.75" hidden="1">
      <c r="A483" s="14" t="e">
        <f t="shared" si="29"/>
        <v>#REF!</v>
      </c>
      <c r="B483" s="58"/>
      <c r="C483" s="53"/>
      <c r="D483" s="20"/>
      <c r="E483" s="129" t="s">
        <v>71</v>
      </c>
      <c r="F483" s="37"/>
      <c r="G483" s="37"/>
      <c r="H483" s="38"/>
      <c r="I483" s="37"/>
      <c r="J483" s="37">
        <f t="shared" si="28"/>
        <v>0</v>
      </c>
      <c r="K483" s="112"/>
      <c r="L483" s="36"/>
      <c r="M483" s="37"/>
      <c r="N483" s="37"/>
      <c r="O483" s="37"/>
      <c r="P483" s="37"/>
      <c r="Q483" s="27"/>
      <c r="R483" s="28"/>
      <c r="S483" s="376"/>
    </row>
    <row r="484" spans="1:19" ht="12.75" hidden="1">
      <c r="A484" s="14" t="e">
        <f t="shared" si="29"/>
        <v>#REF!</v>
      </c>
      <c r="B484" s="58"/>
      <c r="C484" s="53"/>
      <c r="D484" s="20"/>
      <c r="E484" s="129" t="s">
        <v>66</v>
      </c>
      <c r="F484" s="37"/>
      <c r="G484" s="37"/>
      <c r="H484" s="38"/>
      <c r="I484" s="37"/>
      <c r="J484" s="37">
        <f t="shared" si="28"/>
        <v>0</v>
      </c>
      <c r="K484" s="112"/>
      <c r="L484" s="36"/>
      <c r="M484" s="37"/>
      <c r="N484" s="37"/>
      <c r="O484" s="37"/>
      <c r="P484" s="37"/>
      <c r="Q484" s="27"/>
      <c r="R484" s="28"/>
      <c r="S484" s="376"/>
    </row>
    <row r="485" spans="1:19" ht="12.75" hidden="1">
      <c r="A485" s="14" t="e">
        <f t="shared" si="29"/>
        <v>#REF!</v>
      </c>
      <c r="B485" s="58"/>
      <c r="C485" s="53"/>
      <c r="D485" s="68" t="s">
        <v>19</v>
      </c>
      <c r="E485" s="145" t="s">
        <v>72</v>
      </c>
      <c r="F485" s="64">
        <v>10914</v>
      </c>
      <c r="G485" s="64">
        <v>3814</v>
      </c>
      <c r="H485" s="69">
        <f>SUM(H486:H491)</f>
        <v>4841</v>
      </c>
      <c r="I485" s="64">
        <f>SUM(I486:I495)</f>
        <v>6</v>
      </c>
      <c r="J485" s="64">
        <f t="shared" si="28"/>
        <v>19575</v>
      </c>
      <c r="K485" s="128"/>
      <c r="L485" s="63"/>
      <c r="M485" s="64"/>
      <c r="N485" s="64"/>
      <c r="O485" s="64"/>
      <c r="P485" s="64"/>
      <c r="Q485" s="62"/>
      <c r="R485" s="65"/>
      <c r="S485" s="380"/>
    </row>
    <row r="486" spans="1:19" ht="12.75" hidden="1">
      <c r="A486" s="14" t="e">
        <f t="shared" si="29"/>
        <v>#REF!</v>
      </c>
      <c r="B486" s="58"/>
      <c r="C486" s="53"/>
      <c r="D486" s="20"/>
      <c r="E486" s="129" t="s">
        <v>57</v>
      </c>
      <c r="F486" s="37"/>
      <c r="G486" s="37"/>
      <c r="H486" s="38">
        <v>60</v>
      </c>
      <c r="I486" s="37"/>
      <c r="J486" s="37">
        <f t="shared" si="28"/>
        <v>60</v>
      </c>
      <c r="K486" s="112"/>
      <c r="L486" s="36"/>
      <c r="M486" s="37"/>
      <c r="N486" s="37"/>
      <c r="O486" s="37"/>
      <c r="P486" s="37"/>
      <c r="Q486" s="27"/>
      <c r="R486" s="28"/>
      <c r="S486" s="376"/>
    </row>
    <row r="487" spans="1:19" ht="12.75" hidden="1">
      <c r="A487" s="14" t="e">
        <f t="shared" si="29"/>
        <v>#REF!</v>
      </c>
      <c r="B487" s="58"/>
      <c r="C487" s="53"/>
      <c r="D487" s="20"/>
      <c r="E487" s="129" t="s">
        <v>13</v>
      </c>
      <c r="F487" s="37"/>
      <c r="G487" s="37"/>
      <c r="H487" s="38">
        <f>3905+12+2-415</f>
        <v>3504</v>
      </c>
      <c r="I487" s="37"/>
      <c r="J487" s="37">
        <f t="shared" si="28"/>
        <v>3504</v>
      </c>
      <c r="K487" s="112"/>
      <c r="L487" s="36"/>
      <c r="M487" s="37"/>
      <c r="N487" s="37"/>
      <c r="O487" s="37"/>
      <c r="P487" s="37"/>
      <c r="Q487" s="27"/>
      <c r="R487" s="28"/>
      <c r="S487" s="376"/>
    </row>
    <row r="488" spans="1:19" ht="12.75" hidden="1">
      <c r="A488" s="14" t="e">
        <f t="shared" si="29"/>
        <v>#REF!</v>
      </c>
      <c r="B488" s="58"/>
      <c r="C488" s="53"/>
      <c r="D488" s="20"/>
      <c r="E488" s="129" t="s">
        <v>15</v>
      </c>
      <c r="F488" s="37"/>
      <c r="G488" s="37"/>
      <c r="H488" s="38">
        <v>415</v>
      </c>
      <c r="I488" s="37"/>
      <c r="J488" s="37">
        <f t="shared" si="28"/>
        <v>415</v>
      </c>
      <c r="K488" s="112"/>
      <c r="L488" s="36"/>
      <c r="M488" s="37"/>
      <c r="N488" s="37"/>
      <c r="O488" s="37"/>
      <c r="P488" s="37"/>
      <c r="Q488" s="27"/>
      <c r="R488" s="28"/>
      <c r="S488" s="376"/>
    </row>
    <row r="489" spans="1:19" ht="12.75" hidden="1">
      <c r="A489" s="14" t="e">
        <f t="shared" si="29"/>
        <v>#REF!</v>
      </c>
      <c r="B489" s="58"/>
      <c r="C489" s="53"/>
      <c r="D489" s="20"/>
      <c r="E489" s="129" t="s">
        <v>61</v>
      </c>
      <c r="F489" s="37"/>
      <c r="G489" s="37"/>
      <c r="H489" s="38">
        <v>21</v>
      </c>
      <c r="I489" s="37"/>
      <c r="J489" s="37">
        <f t="shared" si="28"/>
        <v>21</v>
      </c>
      <c r="K489" s="112"/>
      <c r="L489" s="36"/>
      <c r="M489" s="37"/>
      <c r="N489" s="37"/>
      <c r="O489" s="37"/>
      <c r="P489" s="37"/>
      <c r="Q489" s="27"/>
      <c r="R489" s="28"/>
      <c r="S489" s="376"/>
    </row>
    <row r="490" spans="1:19" ht="12.75" hidden="1">
      <c r="A490" s="14" t="e">
        <f t="shared" si="29"/>
        <v>#REF!</v>
      </c>
      <c r="B490" s="58"/>
      <c r="C490" s="53"/>
      <c r="D490" s="20"/>
      <c r="E490" s="129" t="s">
        <v>14</v>
      </c>
      <c r="F490" s="37"/>
      <c r="G490" s="37"/>
      <c r="H490" s="38">
        <v>341</v>
      </c>
      <c r="I490" s="37"/>
      <c r="J490" s="37">
        <f t="shared" si="28"/>
        <v>341</v>
      </c>
      <c r="K490" s="112"/>
      <c r="L490" s="36"/>
      <c r="M490" s="37"/>
      <c r="N490" s="37"/>
      <c r="O490" s="37"/>
      <c r="P490" s="37"/>
      <c r="Q490" s="27"/>
      <c r="R490" s="28"/>
      <c r="S490" s="376"/>
    </row>
    <row r="491" spans="1:19" ht="12.75" hidden="1">
      <c r="A491" s="14" t="e">
        <f t="shared" si="29"/>
        <v>#REF!</v>
      </c>
      <c r="B491" s="58"/>
      <c r="C491" s="53"/>
      <c r="D491" s="20"/>
      <c r="E491" s="129" t="s">
        <v>58</v>
      </c>
      <c r="F491" s="37"/>
      <c r="G491" s="37"/>
      <c r="H491" s="38">
        <v>500</v>
      </c>
      <c r="I491" s="37"/>
      <c r="J491" s="37">
        <f t="shared" si="28"/>
        <v>500</v>
      </c>
      <c r="K491" s="112"/>
      <c r="L491" s="36"/>
      <c r="M491" s="37"/>
      <c r="N491" s="37"/>
      <c r="O491" s="37"/>
      <c r="P491" s="37"/>
      <c r="Q491" s="27"/>
      <c r="R491" s="28"/>
      <c r="S491" s="376"/>
    </row>
    <row r="492" spans="1:19" ht="12.75" hidden="1">
      <c r="A492" s="14" t="e">
        <f t="shared" si="29"/>
        <v>#REF!</v>
      </c>
      <c r="B492" s="58"/>
      <c r="C492" s="53"/>
      <c r="D492" s="20"/>
      <c r="E492" s="129" t="s">
        <v>68</v>
      </c>
      <c r="F492" s="37"/>
      <c r="G492" s="37"/>
      <c r="H492" s="38"/>
      <c r="I492" s="37">
        <v>6</v>
      </c>
      <c r="J492" s="37">
        <f t="shared" si="28"/>
        <v>6</v>
      </c>
      <c r="K492" s="112"/>
      <c r="L492" s="36"/>
      <c r="M492" s="37"/>
      <c r="N492" s="37"/>
      <c r="O492" s="37"/>
      <c r="P492" s="37"/>
      <c r="Q492" s="27"/>
      <c r="R492" s="28"/>
      <c r="S492" s="376"/>
    </row>
    <row r="493" spans="1:19" ht="12.75" hidden="1">
      <c r="A493" s="14" t="e">
        <f t="shared" si="29"/>
        <v>#REF!</v>
      </c>
      <c r="B493" s="58"/>
      <c r="C493" s="53"/>
      <c r="D493" s="20"/>
      <c r="E493" s="129" t="s">
        <v>16</v>
      </c>
      <c r="F493" s="37"/>
      <c r="G493" s="37"/>
      <c r="H493" s="38"/>
      <c r="I493" s="37"/>
      <c r="J493" s="37">
        <f t="shared" si="28"/>
        <v>0</v>
      </c>
      <c r="K493" s="112"/>
      <c r="L493" s="36"/>
      <c r="M493" s="37"/>
      <c r="N493" s="37"/>
      <c r="O493" s="37"/>
      <c r="P493" s="37"/>
      <c r="Q493" s="27"/>
      <c r="R493" s="28"/>
      <c r="S493" s="376"/>
    </row>
    <row r="494" spans="1:19" ht="12.75" hidden="1">
      <c r="A494" s="14" t="e">
        <f t="shared" si="29"/>
        <v>#REF!</v>
      </c>
      <c r="B494" s="58"/>
      <c r="C494" s="53"/>
      <c r="D494" s="20"/>
      <c r="E494" s="129" t="s">
        <v>73</v>
      </c>
      <c r="F494" s="37"/>
      <c r="G494" s="37"/>
      <c r="H494" s="38"/>
      <c r="I494" s="37"/>
      <c r="J494" s="37">
        <f t="shared" si="28"/>
        <v>0</v>
      </c>
      <c r="K494" s="112"/>
      <c r="L494" s="36"/>
      <c r="M494" s="37"/>
      <c r="N494" s="37"/>
      <c r="O494" s="37"/>
      <c r="P494" s="37"/>
      <c r="Q494" s="27"/>
      <c r="R494" s="28"/>
      <c r="S494" s="376"/>
    </row>
    <row r="495" spans="1:19" ht="13.5" hidden="1" thickBot="1">
      <c r="A495" s="14" t="e">
        <f t="shared" si="29"/>
        <v>#REF!</v>
      </c>
      <c r="B495" s="58"/>
      <c r="C495" s="53"/>
      <c r="D495" s="20"/>
      <c r="E495" s="141" t="s">
        <v>66</v>
      </c>
      <c r="F495" s="37"/>
      <c r="G495" s="37"/>
      <c r="H495" s="38"/>
      <c r="I495" s="37"/>
      <c r="J495" s="37">
        <f t="shared" si="28"/>
        <v>0</v>
      </c>
      <c r="K495" s="112"/>
      <c r="L495" s="36"/>
      <c r="M495" s="37"/>
      <c r="N495" s="37"/>
      <c r="O495" s="37"/>
      <c r="P495" s="37"/>
      <c r="Q495" s="27"/>
      <c r="R495" s="28"/>
      <c r="S495" s="373"/>
    </row>
    <row r="496" spans="1:20" s="32" customFormat="1" ht="12.75" hidden="1">
      <c r="A496" s="14"/>
      <c r="B496" s="58"/>
      <c r="C496" s="53"/>
      <c r="D496" s="20"/>
      <c r="E496" s="141"/>
      <c r="F496" s="37"/>
      <c r="G496" s="37"/>
      <c r="H496" s="38"/>
      <c r="I496" s="37"/>
      <c r="J496" s="37"/>
      <c r="K496" s="112"/>
      <c r="L496" s="39"/>
      <c r="M496" s="37"/>
      <c r="N496" s="37"/>
      <c r="O496" s="37"/>
      <c r="P496" s="37"/>
      <c r="Q496" s="27"/>
      <c r="R496" s="28"/>
      <c r="S496" s="374"/>
      <c r="T496" s="5"/>
    </row>
    <row r="497" spans="1:20" s="32" customFormat="1" ht="12.75" hidden="1">
      <c r="A497" s="14"/>
      <c r="B497" s="58"/>
      <c r="C497" s="53"/>
      <c r="D497" s="20"/>
      <c r="E497" s="141"/>
      <c r="F497" s="37"/>
      <c r="G497" s="37"/>
      <c r="H497" s="38"/>
      <c r="I497" s="37"/>
      <c r="J497" s="37"/>
      <c r="K497" s="112"/>
      <c r="L497" s="39"/>
      <c r="M497" s="37"/>
      <c r="N497" s="37"/>
      <c r="O497" s="37"/>
      <c r="P497" s="37"/>
      <c r="Q497" s="27"/>
      <c r="R497" s="28"/>
      <c r="S497" s="374"/>
      <c r="T497" s="5"/>
    </row>
    <row r="498" spans="1:20" s="32" customFormat="1" ht="18.75" hidden="1">
      <c r="A498" s="14"/>
      <c r="B498" s="131" t="s">
        <v>0</v>
      </c>
      <c r="C498" s="53"/>
      <c r="D498" s="20"/>
      <c r="E498" s="141"/>
      <c r="F498" s="37"/>
      <c r="G498" s="37"/>
      <c r="H498" s="38"/>
      <c r="I498" s="37"/>
      <c r="J498" s="44"/>
      <c r="K498" s="113"/>
      <c r="L498" s="39"/>
      <c r="M498" s="37"/>
      <c r="N498" s="37"/>
      <c r="O498" s="44"/>
      <c r="P498" s="44"/>
      <c r="Q498" s="45"/>
      <c r="R498" s="33"/>
      <c r="S498" s="375"/>
      <c r="T498" s="5"/>
    </row>
    <row r="499" spans="1:20" s="32" customFormat="1" ht="2.25" customHeight="1" hidden="1">
      <c r="A499" s="14"/>
      <c r="B499" s="58"/>
      <c r="C499" s="53"/>
      <c r="D499" s="20"/>
      <c r="E499" s="129"/>
      <c r="F499" s="37"/>
      <c r="G499" s="37"/>
      <c r="H499" s="38"/>
      <c r="I499" s="37"/>
      <c r="J499" s="44"/>
      <c r="K499" s="113"/>
      <c r="L499" s="39"/>
      <c r="M499" s="37"/>
      <c r="N499" s="37"/>
      <c r="O499" s="44"/>
      <c r="P499" s="44"/>
      <c r="Q499" s="45"/>
      <c r="R499" s="33"/>
      <c r="S499" s="375"/>
      <c r="T499" s="5"/>
    </row>
    <row r="500" spans="1:20" s="32" customFormat="1" ht="13.5" customHeight="1" hidden="1">
      <c r="A500" s="464" t="s">
        <v>1</v>
      </c>
      <c r="B500" s="465"/>
      <c r="C500" s="465"/>
      <c r="D500" s="465"/>
      <c r="E500" s="465"/>
      <c r="F500" s="465"/>
      <c r="G500" s="465"/>
      <c r="H500" s="465"/>
      <c r="I500" s="465"/>
      <c r="J500" s="465"/>
      <c r="K500" s="466"/>
      <c r="L500" s="114"/>
      <c r="M500" s="115"/>
      <c r="N500" s="115"/>
      <c r="O500" s="115"/>
      <c r="P500" s="115"/>
      <c r="Q500" s="116"/>
      <c r="R500" s="9"/>
      <c r="S500" s="483"/>
      <c r="T500" s="5"/>
    </row>
    <row r="501" spans="1:20" s="32" customFormat="1" ht="15" customHeight="1" hidden="1">
      <c r="A501" s="132"/>
      <c r="B501" s="133"/>
      <c r="C501" s="134"/>
      <c r="D501" s="135"/>
      <c r="E501" s="136"/>
      <c r="F501" s="470" t="s">
        <v>2</v>
      </c>
      <c r="G501" s="470"/>
      <c r="H501" s="470"/>
      <c r="I501" s="470"/>
      <c r="J501" s="470"/>
      <c r="K501" s="137"/>
      <c r="L501" s="471"/>
      <c r="M501" s="470"/>
      <c r="N501" s="470"/>
      <c r="O501" s="470"/>
      <c r="P501" s="470"/>
      <c r="Q501" s="472"/>
      <c r="R501" s="10"/>
      <c r="S501" s="484"/>
      <c r="T501" s="5"/>
    </row>
    <row r="502" spans="1:20" s="32" customFormat="1" ht="12.75" hidden="1">
      <c r="A502" s="132"/>
      <c r="B502" s="138" t="s">
        <v>4</v>
      </c>
      <c r="C502" s="135" t="s">
        <v>5</v>
      </c>
      <c r="D502" s="473" t="s">
        <v>6</v>
      </c>
      <c r="E502" s="474"/>
      <c r="F502" s="474"/>
      <c r="G502" s="474"/>
      <c r="H502" s="474"/>
      <c r="I502" s="474"/>
      <c r="J502" s="474"/>
      <c r="K502" s="139"/>
      <c r="L502" s="475"/>
      <c r="M502" s="476"/>
      <c r="N502" s="476"/>
      <c r="O502" s="476"/>
      <c r="P502" s="476"/>
      <c r="Q502" s="477"/>
      <c r="R502" s="11"/>
      <c r="S502" s="484"/>
      <c r="T502" s="5"/>
    </row>
    <row r="503" spans="1:20" s="32" customFormat="1" ht="12.75" hidden="1">
      <c r="A503" s="132"/>
      <c r="B503" s="138" t="s">
        <v>7</v>
      </c>
      <c r="C503" s="135" t="s">
        <v>8</v>
      </c>
      <c r="D503" s="135"/>
      <c r="E503" s="136" t="s">
        <v>9</v>
      </c>
      <c r="F503" s="428">
        <v>610</v>
      </c>
      <c r="G503" s="428">
        <v>620</v>
      </c>
      <c r="H503" s="428">
        <v>630</v>
      </c>
      <c r="I503" s="428">
        <v>640</v>
      </c>
      <c r="J503" s="428" t="s">
        <v>10</v>
      </c>
      <c r="K503" s="140"/>
      <c r="L503" s="478"/>
      <c r="M503" s="428"/>
      <c r="N503" s="428"/>
      <c r="O503" s="428"/>
      <c r="P503" s="428"/>
      <c r="Q503" s="479"/>
      <c r="R503" s="12"/>
      <c r="S503" s="484"/>
      <c r="T503" s="5"/>
    </row>
    <row r="504" spans="1:20" s="32" customFormat="1" ht="13.5" hidden="1" thickBot="1">
      <c r="A504" s="132"/>
      <c r="B504" s="138"/>
      <c r="C504" s="135"/>
      <c r="D504" s="135"/>
      <c r="E504" s="136"/>
      <c r="F504" s="428"/>
      <c r="G504" s="428"/>
      <c r="H504" s="428"/>
      <c r="I504" s="428"/>
      <c r="J504" s="428"/>
      <c r="K504" s="140"/>
      <c r="L504" s="478"/>
      <c r="M504" s="428"/>
      <c r="N504" s="428"/>
      <c r="O504" s="428"/>
      <c r="P504" s="428"/>
      <c r="Q504" s="479"/>
      <c r="R504" s="12"/>
      <c r="S504" s="485"/>
      <c r="T504" s="5"/>
    </row>
    <row r="505" spans="1:19" ht="12.75" hidden="1">
      <c r="A505" s="14" t="e">
        <f>A495+1</f>
        <v>#REF!</v>
      </c>
      <c r="B505" s="58"/>
      <c r="C505" s="53"/>
      <c r="D505" s="68" t="s">
        <v>23</v>
      </c>
      <c r="E505" s="145" t="s">
        <v>74</v>
      </c>
      <c r="F505" s="64">
        <v>9527</v>
      </c>
      <c r="G505" s="64">
        <v>3330</v>
      </c>
      <c r="H505" s="69">
        <f>SUM(H506:H512)</f>
        <v>4519</v>
      </c>
      <c r="I505" s="64">
        <f>SUM(I506:I513)</f>
        <v>180</v>
      </c>
      <c r="J505" s="146">
        <f aca="true" t="shared" si="30" ref="J505:J533">SUM(F505:I505)</f>
        <v>17556</v>
      </c>
      <c r="K505" s="147"/>
      <c r="L505" s="63"/>
      <c r="M505" s="64"/>
      <c r="N505" s="64"/>
      <c r="O505" s="64"/>
      <c r="P505" s="64"/>
      <c r="Q505" s="62"/>
      <c r="R505" s="65"/>
      <c r="S505" s="381"/>
    </row>
    <row r="506" spans="1:19" ht="12.75" hidden="1">
      <c r="A506" s="14" t="e">
        <f aca="true" t="shared" si="31" ref="A506:A533">A505+1</f>
        <v>#REF!</v>
      </c>
      <c r="B506" s="58"/>
      <c r="C506" s="53"/>
      <c r="D506" s="20"/>
      <c r="E506" s="129" t="s">
        <v>57</v>
      </c>
      <c r="F506" s="37"/>
      <c r="G506" s="37"/>
      <c r="H506" s="38">
        <v>76</v>
      </c>
      <c r="I506" s="37"/>
      <c r="J506" s="37">
        <f t="shared" si="30"/>
        <v>76</v>
      </c>
      <c r="K506" s="112"/>
      <c r="L506" s="36"/>
      <c r="M506" s="37"/>
      <c r="N506" s="37"/>
      <c r="O506" s="37"/>
      <c r="P506" s="37"/>
      <c r="Q506" s="27"/>
      <c r="R506" s="28"/>
      <c r="S506" s="376"/>
    </row>
    <row r="507" spans="1:19" ht="12.75" hidden="1">
      <c r="A507" s="14" t="e">
        <f t="shared" si="31"/>
        <v>#REF!</v>
      </c>
      <c r="B507" s="58"/>
      <c r="C507" s="53"/>
      <c r="D507" s="20"/>
      <c r="E507" s="129" t="s">
        <v>13</v>
      </c>
      <c r="F507" s="37"/>
      <c r="G507" s="37"/>
      <c r="H507" s="38">
        <f>3409+12-H508</f>
        <v>2907</v>
      </c>
      <c r="I507" s="37"/>
      <c r="J507" s="37">
        <f t="shared" si="30"/>
        <v>2907</v>
      </c>
      <c r="K507" s="112"/>
      <c r="L507" s="36"/>
      <c r="M507" s="37"/>
      <c r="N507" s="37"/>
      <c r="O507" s="37"/>
      <c r="P507" s="37"/>
      <c r="Q507" s="27"/>
      <c r="R507" s="28"/>
      <c r="S507" s="376"/>
    </row>
    <row r="508" spans="1:19" ht="12.75" hidden="1">
      <c r="A508" s="14" t="e">
        <f t="shared" si="31"/>
        <v>#REF!</v>
      </c>
      <c r="B508" s="58"/>
      <c r="C508" s="53"/>
      <c r="D508" s="20"/>
      <c r="E508" s="129" t="s">
        <v>15</v>
      </c>
      <c r="F508" s="37"/>
      <c r="G508" s="37"/>
      <c r="H508" s="38">
        <v>514</v>
      </c>
      <c r="I508" s="37"/>
      <c r="J508" s="37">
        <f t="shared" si="30"/>
        <v>514</v>
      </c>
      <c r="K508" s="112"/>
      <c r="L508" s="36"/>
      <c r="M508" s="37"/>
      <c r="N508" s="37"/>
      <c r="O508" s="37"/>
      <c r="P508" s="37"/>
      <c r="Q508" s="27"/>
      <c r="R508" s="28"/>
      <c r="S508" s="376"/>
    </row>
    <row r="509" spans="1:19" ht="12.75" hidden="1">
      <c r="A509" s="14" t="e">
        <f t="shared" si="31"/>
        <v>#REF!</v>
      </c>
      <c r="B509" s="58"/>
      <c r="C509" s="53"/>
      <c r="D509" s="20"/>
      <c r="E509" s="129" t="s">
        <v>61</v>
      </c>
      <c r="F509" s="37"/>
      <c r="G509" s="37"/>
      <c r="H509" s="38">
        <v>300</v>
      </c>
      <c r="I509" s="37"/>
      <c r="J509" s="37">
        <f t="shared" si="30"/>
        <v>300</v>
      </c>
      <c r="K509" s="112"/>
      <c r="L509" s="36"/>
      <c r="M509" s="37"/>
      <c r="N509" s="37"/>
      <c r="O509" s="37"/>
      <c r="P509" s="37"/>
      <c r="Q509" s="27"/>
      <c r="R509" s="28"/>
      <c r="S509" s="376"/>
    </row>
    <row r="510" spans="1:19" ht="12.75" hidden="1">
      <c r="A510" s="14" t="e">
        <f t="shared" si="31"/>
        <v>#REF!</v>
      </c>
      <c r="B510" s="58"/>
      <c r="C510" s="53"/>
      <c r="D510" s="20"/>
      <c r="E510" s="129" t="s">
        <v>14</v>
      </c>
      <c r="F510" s="37"/>
      <c r="G510" s="37"/>
      <c r="H510" s="38">
        <v>317</v>
      </c>
      <c r="I510" s="37"/>
      <c r="J510" s="37">
        <f t="shared" si="30"/>
        <v>317</v>
      </c>
      <c r="K510" s="112"/>
      <c r="L510" s="36"/>
      <c r="M510" s="37"/>
      <c r="N510" s="37"/>
      <c r="O510" s="37"/>
      <c r="P510" s="37"/>
      <c r="Q510" s="27"/>
      <c r="R510" s="28"/>
      <c r="S510" s="376"/>
    </row>
    <row r="511" spans="1:19" ht="12.75" hidden="1">
      <c r="A511" s="14" t="e">
        <f t="shared" si="31"/>
        <v>#REF!</v>
      </c>
      <c r="B511" s="58"/>
      <c r="C511" s="53"/>
      <c r="D511" s="20"/>
      <c r="E511" s="129" t="s">
        <v>68</v>
      </c>
      <c r="F511" s="37"/>
      <c r="G511" s="37"/>
      <c r="H511" s="38"/>
      <c r="I511" s="37">
        <v>180</v>
      </c>
      <c r="J511" s="37">
        <f t="shared" si="30"/>
        <v>180</v>
      </c>
      <c r="K511" s="112"/>
      <c r="L511" s="36"/>
      <c r="M511" s="37"/>
      <c r="N511" s="37"/>
      <c r="O511" s="37"/>
      <c r="P511" s="37"/>
      <c r="Q511" s="27"/>
      <c r="R511" s="28"/>
      <c r="S511" s="376"/>
    </row>
    <row r="512" spans="1:19" ht="12.75" hidden="1">
      <c r="A512" s="14" t="e">
        <f t="shared" si="31"/>
        <v>#REF!</v>
      </c>
      <c r="B512" s="58"/>
      <c r="C512" s="53"/>
      <c r="D512" s="20"/>
      <c r="E512" s="129" t="s">
        <v>58</v>
      </c>
      <c r="F512" s="37"/>
      <c r="G512" s="37"/>
      <c r="H512" s="38">
        <v>405</v>
      </c>
      <c r="I512" s="37"/>
      <c r="J512" s="37">
        <f t="shared" si="30"/>
        <v>405</v>
      </c>
      <c r="K512" s="112"/>
      <c r="L512" s="36"/>
      <c r="M512" s="37"/>
      <c r="N512" s="37"/>
      <c r="O512" s="37"/>
      <c r="P512" s="37"/>
      <c r="Q512" s="27"/>
      <c r="R512" s="28"/>
      <c r="S512" s="376"/>
    </row>
    <row r="513" spans="1:19" ht="12.75" hidden="1">
      <c r="A513" s="14" t="e">
        <f t="shared" si="31"/>
        <v>#REF!</v>
      </c>
      <c r="B513" s="58"/>
      <c r="C513" s="53"/>
      <c r="D513" s="20"/>
      <c r="E513" s="141" t="s">
        <v>66</v>
      </c>
      <c r="F513" s="37"/>
      <c r="G513" s="37"/>
      <c r="H513" s="38"/>
      <c r="I513" s="37"/>
      <c r="J513" s="37">
        <f t="shared" si="30"/>
        <v>0</v>
      </c>
      <c r="K513" s="112"/>
      <c r="L513" s="36"/>
      <c r="M513" s="37"/>
      <c r="N513" s="37"/>
      <c r="O513" s="37"/>
      <c r="P513" s="37"/>
      <c r="Q513" s="27"/>
      <c r="R513" s="28"/>
      <c r="S513" s="376"/>
    </row>
    <row r="514" spans="1:19" ht="12.75" hidden="1">
      <c r="A514" s="14" t="e">
        <f t="shared" si="31"/>
        <v>#REF!</v>
      </c>
      <c r="B514" s="58"/>
      <c r="C514" s="53"/>
      <c r="D514" s="68" t="s">
        <v>25</v>
      </c>
      <c r="E514" s="145" t="s">
        <v>75</v>
      </c>
      <c r="F514" s="64">
        <v>5863</v>
      </c>
      <c r="G514" s="64">
        <v>2049</v>
      </c>
      <c r="H514" s="69">
        <f>SUM(H515:H519)</f>
        <v>2785</v>
      </c>
      <c r="I514" s="64"/>
      <c r="J514" s="64">
        <f t="shared" si="30"/>
        <v>10697</v>
      </c>
      <c r="K514" s="147"/>
      <c r="L514" s="63"/>
      <c r="M514" s="64"/>
      <c r="N514" s="64"/>
      <c r="O514" s="64"/>
      <c r="P514" s="64"/>
      <c r="Q514" s="62"/>
      <c r="R514" s="65"/>
      <c r="S514" s="381"/>
    </row>
    <row r="515" spans="1:19" ht="12.75" hidden="1">
      <c r="A515" s="14" t="e">
        <f t="shared" si="31"/>
        <v>#REF!</v>
      </c>
      <c r="B515" s="58"/>
      <c r="C515" s="53"/>
      <c r="D515" s="20"/>
      <c r="E515" s="129" t="s">
        <v>57</v>
      </c>
      <c r="F515" s="37"/>
      <c r="G515" s="37"/>
      <c r="H515" s="38">
        <v>54</v>
      </c>
      <c r="I515" s="37"/>
      <c r="J515" s="37">
        <f t="shared" si="30"/>
        <v>54</v>
      </c>
      <c r="K515" s="112"/>
      <c r="L515" s="36"/>
      <c r="M515" s="37"/>
      <c r="N515" s="37"/>
      <c r="O515" s="37"/>
      <c r="P515" s="37"/>
      <c r="Q515" s="27"/>
      <c r="R515" s="28"/>
      <c r="S515" s="376"/>
    </row>
    <row r="516" spans="1:19" ht="12.75" hidden="1">
      <c r="A516" s="14" t="e">
        <f t="shared" si="31"/>
        <v>#REF!</v>
      </c>
      <c r="B516" s="58"/>
      <c r="C516" s="53"/>
      <c r="D516" s="20"/>
      <c r="E516" s="129" t="s">
        <v>13</v>
      </c>
      <c r="F516" s="37"/>
      <c r="G516" s="37"/>
      <c r="H516" s="38">
        <f>2098+12</f>
        <v>2110</v>
      </c>
      <c r="I516" s="37"/>
      <c r="J516" s="37">
        <f t="shared" si="30"/>
        <v>2110</v>
      </c>
      <c r="K516" s="112"/>
      <c r="L516" s="36"/>
      <c r="M516" s="37"/>
      <c r="N516" s="37"/>
      <c r="O516" s="37"/>
      <c r="P516" s="37"/>
      <c r="Q516" s="27"/>
      <c r="R516" s="28"/>
      <c r="S516" s="376"/>
    </row>
    <row r="517" spans="1:19" ht="12.75" hidden="1">
      <c r="A517" s="14" t="e">
        <f t="shared" si="31"/>
        <v>#REF!</v>
      </c>
      <c r="B517" s="58"/>
      <c r="C517" s="53"/>
      <c r="D517" s="20"/>
      <c r="E517" s="129" t="s">
        <v>61</v>
      </c>
      <c r="F517" s="37"/>
      <c r="G517" s="37"/>
      <c r="H517" s="38">
        <v>110</v>
      </c>
      <c r="I517" s="37"/>
      <c r="J517" s="37">
        <f t="shared" si="30"/>
        <v>110</v>
      </c>
      <c r="K517" s="112"/>
      <c r="L517" s="36"/>
      <c r="M517" s="37"/>
      <c r="N517" s="37"/>
      <c r="O517" s="37"/>
      <c r="P517" s="37"/>
      <c r="Q517" s="27"/>
      <c r="R517" s="28"/>
      <c r="S517" s="376"/>
    </row>
    <row r="518" spans="1:19" ht="12.75" hidden="1">
      <c r="A518" s="14" t="e">
        <f t="shared" si="31"/>
        <v>#REF!</v>
      </c>
      <c r="B518" s="58"/>
      <c r="C518" s="53"/>
      <c r="D518" s="20"/>
      <c r="E518" s="129" t="s">
        <v>14</v>
      </c>
      <c r="F518" s="37"/>
      <c r="G518" s="37"/>
      <c r="H518" s="38">
        <v>206</v>
      </c>
      <c r="I518" s="37"/>
      <c r="J518" s="37">
        <f t="shared" si="30"/>
        <v>206</v>
      </c>
      <c r="K518" s="112"/>
      <c r="L518" s="36"/>
      <c r="M518" s="37"/>
      <c r="N518" s="37"/>
      <c r="O518" s="37"/>
      <c r="P518" s="37"/>
      <c r="Q518" s="27"/>
      <c r="R518" s="28"/>
      <c r="S518" s="376"/>
    </row>
    <row r="519" spans="1:19" ht="12.75" hidden="1">
      <c r="A519" s="14" t="e">
        <f t="shared" si="31"/>
        <v>#REF!</v>
      </c>
      <c r="B519" s="58"/>
      <c r="C519" s="53"/>
      <c r="D519" s="20"/>
      <c r="E519" s="129" t="s">
        <v>58</v>
      </c>
      <c r="F519" s="37"/>
      <c r="G519" s="37"/>
      <c r="H519" s="38">
        <v>305</v>
      </c>
      <c r="I519" s="37"/>
      <c r="J519" s="37">
        <f t="shared" si="30"/>
        <v>305</v>
      </c>
      <c r="K519" s="112"/>
      <c r="L519" s="36"/>
      <c r="M519" s="37"/>
      <c r="N519" s="37"/>
      <c r="O519" s="37"/>
      <c r="P519" s="37"/>
      <c r="Q519" s="27"/>
      <c r="R519" s="28"/>
      <c r="S519" s="376"/>
    </row>
    <row r="520" spans="1:19" ht="12.75" hidden="1">
      <c r="A520" s="14" t="e">
        <f t="shared" si="31"/>
        <v>#REF!</v>
      </c>
      <c r="B520" s="58"/>
      <c r="C520" s="53"/>
      <c r="D520" s="20"/>
      <c r="E520" s="129" t="s">
        <v>16</v>
      </c>
      <c r="F520" s="37"/>
      <c r="G520" s="37"/>
      <c r="H520" s="38"/>
      <c r="I520" s="37"/>
      <c r="J520" s="37">
        <f t="shared" si="30"/>
        <v>0</v>
      </c>
      <c r="K520" s="112"/>
      <c r="L520" s="36"/>
      <c r="M520" s="37"/>
      <c r="N520" s="37"/>
      <c r="O520" s="37"/>
      <c r="P520" s="37"/>
      <c r="Q520" s="27"/>
      <c r="R520" s="28"/>
      <c r="S520" s="376"/>
    </row>
    <row r="521" spans="1:19" ht="12.75" hidden="1">
      <c r="A521" s="14" t="e">
        <f t="shared" si="31"/>
        <v>#REF!</v>
      </c>
      <c r="B521" s="58"/>
      <c r="C521" s="53"/>
      <c r="D521" s="20"/>
      <c r="E521" s="129" t="s">
        <v>66</v>
      </c>
      <c r="F521" s="37"/>
      <c r="G521" s="37"/>
      <c r="H521" s="38"/>
      <c r="I521" s="37"/>
      <c r="J521" s="37">
        <f t="shared" si="30"/>
        <v>0</v>
      </c>
      <c r="K521" s="112"/>
      <c r="L521" s="36"/>
      <c r="M521" s="37"/>
      <c r="N521" s="37"/>
      <c r="O521" s="37"/>
      <c r="P521" s="37"/>
      <c r="Q521" s="27"/>
      <c r="R521" s="28"/>
      <c r="S521" s="376"/>
    </row>
    <row r="522" spans="1:19" ht="12.75" hidden="1">
      <c r="A522" s="14" t="e">
        <f t="shared" si="31"/>
        <v>#REF!</v>
      </c>
      <c r="B522" s="58"/>
      <c r="C522" s="53"/>
      <c r="D522" s="68" t="s">
        <v>27</v>
      </c>
      <c r="E522" s="145" t="s">
        <v>76</v>
      </c>
      <c r="F522" s="64">
        <f>6405+F526</f>
        <v>6485</v>
      </c>
      <c r="G522" s="64">
        <f>2238+G526</f>
        <v>2265</v>
      </c>
      <c r="H522" s="69">
        <f>SUM(H523:H533)</f>
        <v>3859</v>
      </c>
      <c r="I522" s="64">
        <f>SUM(I523:I533)</f>
        <v>4</v>
      </c>
      <c r="J522" s="64">
        <f t="shared" si="30"/>
        <v>12613</v>
      </c>
      <c r="K522" s="147"/>
      <c r="L522" s="63"/>
      <c r="M522" s="64"/>
      <c r="N522" s="64"/>
      <c r="O522" s="64"/>
      <c r="P522" s="64"/>
      <c r="Q522" s="62"/>
      <c r="R522" s="65"/>
      <c r="S522" s="381"/>
    </row>
    <row r="523" spans="1:19" ht="12.75" hidden="1">
      <c r="A523" s="14" t="e">
        <f t="shared" si="31"/>
        <v>#REF!</v>
      </c>
      <c r="B523" s="58"/>
      <c r="C523" s="53"/>
      <c r="D523" s="20"/>
      <c r="E523" s="129" t="s">
        <v>57</v>
      </c>
      <c r="F523" s="37"/>
      <c r="G523" s="37"/>
      <c r="H523" s="38">
        <v>65</v>
      </c>
      <c r="I523" s="37"/>
      <c r="J523" s="37">
        <f t="shared" si="30"/>
        <v>65</v>
      </c>
      <c r="K523" s="112"/>
      <c r="L523" s="36"/>
      <c r="M523" s="37"/>
      <c r="N523" s="37"/>
      <c r="O523" s="37"/>
      <c r="P523" s="37"/>
      <c r="Q523" s="27"/>
      <c r="R523" s="28"/>
      <c r="S523" s="376"/>
    </row>
    <row r="524" spans="1:19" ht="12.75" hidden="1">
      <c r="A524" s="14" t="e">
        <f t="shared" si="31"/>
        <v>#REF!</v>
      </c>
      <c r="B524" s="58"/>
      <c r="C524" s="53"/>
      <c r="D524" s="20"/>
      <c r="E524" s="129" t="s">
        <v>13</v>
      </c>
      <c r="F524" s="37"/>
      <c r="G524" s="37"/>
      <c r="H524" s="38">
        <f>2290+12</f>
        <v>2302</v>
      </c>
      <c r="I524" s="37"/>
      <c r="J524" s="37">
        <f t="shared" si="30"/>
        <v>2302</v>
      </c>
      <c r="K524" s="112"/>
      <c r="L524" s="36"/>
      <c r="M524" s="37"/>
      <c r="N524" s="37"/>
      <c r="O524" s="37"/>
      <c r="P524" s="37"/>
      <c r="Q524" s="27"/>
      <c r="R524" s="28"/>
      <c r="S524" s="376"/>
    </row>
    <row r="525" spans="1:19" ht="12.75" hidden="1">
      <c r="A525" s="14" t="e">
        <f t="shared" si="31"/>
        <v>#REF!</v>
      </c>
      <c r="B525" s="58"/>
      <c r="C525" s="53"/>
      <c r="D525" s="20"/>
      <c r="E525" s="129" t="s">
        <v>61</v>
      </c>
      <c r="F525" s="37"/>
      <c r="G525" s="37"/>
      <c r="H525" s="38">
        <v>133</v>
      </c>
      <c r="I525" s="37"/>
      <c r="J525" s="37">
        <f t="shared" si="30"/>
        <v>133</v>
      </c>
      <c r="K525" s="112"/>
      <c r="L525" s="36"/>
      <c r="M525" s="37"/>
      <c r="N525" s="37"/>
      <c r="O525" s="37"/>
      <c r="P525" s="37"/>
      <c r="Q525" s="27"/>
      <c r="R525" s="28"/>
      <c r="S525" s="376"/>
    </row>
    <row r="526" spans="1:19" ht="12.75" hidden="1">
      <c r="A526" s="14" t="e">
        <f t="shared" si="31"/>
        <v>#REF!</v>
      </c>
      <c r="B526" s="58"/>
      <c r="C526" s="53"/>
      <c r="D526" s="20"/>
      <c r="E526" s="129" t="s">
        <v>77</v>
      </c>
      <c r="F526" s="37">
        <v>80</v>
      </c>
      <c r="G526" s="37">
        <v>27</v>
      </c>
      <c r="H526" s="38"/>
      <c r="I526" s="37"/>
      <c r="J526" s="37">
        <f t="shared" si="30"/>
        <v>107</v>
      </c>
      <c r="K526" s="112"/>
      <c r="L526" s="36"/>
      <c r="M526" s="37"/>
      <c r="N526" s="37"/>
      <c r="O526" s="37"/>
      <c r="P526" s="37"/>
      <c r="Q526" s="27"/>
      <c r="R526" s="28"/>
      <c r="S526" s="376"/>
    </row>
    <row r="527" spans="1:19" ht="12.75" hidden="1">
      <c r="A527" s="14" t="e">
        <f t="shared" si="31"/>
        <v>#REF!</v>
      </c>
      <c r="B527" s="58"/>
      <c r="C527" s="53"/>
      <c r="D527" s="20"/>
      <c r="E527" s="129" t="s">
        <v>14</v>
      </c>
      <c r="F527" s="37"/>
      <c r="G527" s="37"/>
      <c r="H527" s="38">
        <v>209</v>
      </c>
      <c r="I527" s="37"/>
      <c r="J527" s="37">
        <f t="shared" si="30"/>
        <v>209</v>
      </c>
      <c r="K527" s="112"/>
      <c r="L527" s="36"/>
      <c r="M527" s="37"/>
      <c r="N527" s="37"/>
      <c r="O527" s="37"/>
      <c r="P527" s="37"/>
      <c r="Q527" s="27"/>
      <c r="R527" s="28"/>
      <c r="S527" s="376"/>
    </row>
    <row r="528" spans="1:19" ht="12.75" hidden="1">
      <c r="A528" s="14" t="e">
        <f t="shared" si="31"/>
        <v>#REF!</v>
      </c>
      <c r="B528" s="58"/>
      <c r="C528" s="53"/>
      <c r="D528" s="20"/>
      <c r="E528" s="129" t="s">
        <v>78</v>
      </c>
      <c r="F528" s="37"/>
      <c r="G528" s="37"/>
      <c r="H528" s="38">
        <v>700</v>
      </c>
      <c r="I528" s="37"/>
      <c r="J528" s="37">
        <f t="shared" si="30"/>
        <v>700</v>
      </c>
      <c r="K528" s="112"/>
      <c r="L528" s="36"/>
      <c r="M528" s="37"/>
      <c r="N528" s="37"/>
      <c r="O528" s="37"/>
      <c r="P528" s="37"/>
      <c r="Q528" s="27"/>
      <c r="R528" s="28"/>
      <c r="S528" s="376"/>
    </row>
    <row r="529" spans="1:19" ht="12.75" hidden="1">
      <c r="A529" s="14" t="e">
        <f t="shared" si="31"/>
        <v>#REF!</v>
      </c>
      <c r="B529" s="58"/>
      <c r="C529" s="53"/>
      <c r="D529" s="20"/>
      <c r="E529" s="129" t="s">
        <v>68</v>
      </c>
      <c r="F529" s="37"/>
      <c r="G529" s="37"/>
      <c r="H529" s="38"/>
      <c r="I529" s="37">
        <v>4</v>
      </c>
      <c r="J529" s="37">
        <f t="shared" si="30"/>
        <v>4</v>
      </c>
      <c r="K529" s="112"/>
      <c r="L529" s="36"/>
      <c r="M529" s="37"/>
      <c r="N529" s="37"/>
      <c r="O529" s="37"/>
      <c r="P529" s="37"/>
      <c r="Q529" s="27"/>
      <c r="R529" s="28"/>
      <c r="S529" s="376"/>
    </row>
    <row r="530" spans="1:19" ht="12.75" hidden="1">
      <c r="A530" s="14" t="e">
        <f t="shared" si="31"/>
        <v>#REF!</v>
      </c>
      <c r="B530" s="58"/>
      <c r="C530" s="53"/>
      <c r="D530" s="20"/>
      <c r="E530" s="129" t="s">
        <v>58</v>
      </c>
      <c r="F530" s="37"/>
      <c r="G530" s="37"/>
      <c r="H530" s="38">
        <v>350</v>
      </c>
      <c r="I530" s="37"/>
      <c r="J530" s="37">
        <f t="shared" si="30"/>
        <v>350</v>
      </c>
      <c r="K530" s="112"/>
      <c r="L530" s="36"/>
      <c r="M530" s="37"/>
      <c r="N530" s="37"/>
      <c r="O530" s="37"/>
      <c r="P530" s="37"/>
      <c r="Q530" s="27"/>
      <c r="R530" s="28"/>
      <c r="S530" s="376"/>
    </row>
    <row r="531" spans="1:19" ht="12.75" hidden="1">
      <c r="A531" s="14" t="e">
        <f t="shared" si="31"/>
        <v>#REF!</v>
      </c>
      <c r="B531" s="58"/>
      <c r="C531" s="53"/>
      <c r="D531" s="20"/>
      <c r="E531" s="129" t="s">
        <v>79</v>
      </c>
      <c r="F531" s="37"/>
      <c r="G531" s="37"/>
      <c r="H531" s="38">
        <v>100</v>
      </c>
      <c r="I531" s="37"/>
      <c r="J531" s="37">
        <f t="shared" si="30"/>
        <v>100</v>
      </c>
      <c r="K531" s="112"/>
      <c r="L531" s="36"/>
      <c r="M531" s="37"/>
      <c r="N531" s="37"/>
      <c r="O531" s="37"/>
      <c r="P531" s="37"/>
      <c r="Q531" s="27"/>
      <c r="R531" s="28"/>
      <c r="S531" s="376"/>
    </row>
    <row r="532" spans="1:19" ht="12.75" hidden="1">
      <c r="A532" s="14" t="e">
        <f t="shared" si="31"/>
        <v>#REF!</v>
      </c>
      <c r="B532" s="58"/>
      <c r="C532" s="53"/>
      <c r="D532" s="20"/>
      <c r="E532" s="129" t="s">
        <v>16</v>
      </c>
      <c r="F532" s="37"/>
      <c r="G532" s="37"/>
      <c r="H532" s="38"/>
      <c r="I532" s="37"/>
      <c r="J532" s="37">
        <f t="shared" si="30"/>
        <v>0</v>
      </c>
      <c r="K532" s="112"/>
      <c r="L532" s="36"/>
      <c r="M532" s="37"/>
      <c r="N532" s="37"/>
      <c r="O532" s="37"/>
      <c r="P532" s="37"/>
      <c r="Q532" s="27"/>
      <c r="R532" s="28"/>
      <c r="S532" s="376"/>
    </row>
    <row r="533" spans="1:19" ht="13.5" hidden="1" thickBot="1">
      <c r="A533" s="14" t="e">
        <f t="shared" si="31"/>
        <v>#REF!</v>
      </c>
      <c r="B533" s="58"/>
      <c r="C533" s="53"/>
      <c r="D533" s="20"/>
      <c r="E533" s="129" t="s">
        <v>66</v>
      </c>
      <c r="F533" s="37"/>
      <c r="G533" s="37"/>
      <c r="H533" s="38"/>
      <c r="I533" s="37"/>
      <c r="J533" s="37">
        <f t="shared" si="30"/>
        <v>0</v>
      </c>
      <c r="K533" s="112"/>
      <c r="L533" s="36"/>
      <c r="M533" s="37"/>
      <c r="N533" s="37"/>
      <c r="O533" s="37"/>
      <c r="P533" s="37"/>
      <c r="Q533" s="27"/>
      <c r="R533" s="28"/>
      <c r="S533" s="373"/>
    </row>
    <row r="534" spans="1:20" s="32" customFormat="1" ht="12.75" hidden="1">
      <c r="A534" s="14"/>
      <c r="B534" s="58"/>
      <c r="C534" s="53"/>
      <c r="D534" s="20"/>
      <c r="E534" s="129"/>
      <c r="F534" s="37"/>
      <c r="G534" s="37"/>
      <c r="H534" s="38"/>
      <c r="I534" s="37"/>
      <c r="J534" s="37"/>
      <c r="K534" s="112"/>
      <c r="L534" s="39"/>
      <c r="M534" s="37"/>
      <c r="N534" s="37"/>
      <c r="O534" s="37"/>
      <c r="P534" s="37"/>
      <c r="Q534" s="27"/>
      <c r="R534" s="28"/>
      <c r="S534" s="374"/>
      <c r="T534" s="5"/>
    </row>
    <row r="535" spans="1:20" s="32" customFormat="1" ht="12.75" hidden="1">
      <c r="A535" s="14"/>
      <c r="B535" s="58"/>
      <c r="C535" s="53"/>
      <c r="D535" s="20"/>
      <c r="E535" s="129"/>
      <c r="F535" s="37"/>
      <c r="G535" s="37"/>
      <c r="H535" s="38"/>
      <c r="I535" s="37"/>
      <c r="J535" s="37"/>
      <c r="K535" s="112"/>
      <c r="L535" s="39"/>
      <c r="M535" s="37"/>
      <c r="N535" s="37"/>
      <c r="O535" s="37"/>
      <c r="P535" s="37"/>
      <c r="Q535" s="27"/>
      <c r="R535" s="28"/>
      <c r="S535" s="374"/>
      <c r="T535" s="5"/>
    </row>
    <row r="536" spans="1:20" s="32" customFormat="1" ht="12.75" hidden="1">
      <c r="A536" s="14"/>
      <c r="B536" s="58"/>
      <c r="C536" s="53"/>
      <c r="D536" s="20"/>
      <c r="E536" s="129"/>
      <c r="F536" s="37"/>
      <c r="G536" s="37"/>
      <c r="H536" s="38"/>
      <c r="I536" s="37"/>
      <c r="J536" s="37"/>
      <c r="K536" s="112"/>
      <c r="L536" s="39"/>
      <c r="M536" s="37"/>
      <c r="N536" s="37"/>
      <c r="O536" s="37"/>
      <c r="P536" s="37"/>
      <c r="Q536" s="27"/>
      <c r="R536" s="28"/>
      <c r="S536" s="374"/>
      <c r="T536" s="5"/>
    </row>
    <row r="537" spans="1:20" s="32" customFormat="1" ht="12.75" hidden="1">
      <c r="A537" s="14"/>
      <c r="B537" s="58"/>
      <c r="C537" s="53"/>
      <c r="D537" s="20"/>
      <c r="E537" s="129"/>
      <c r="F537" s="37"/>
      <c r="G537" s="37"/>
      <c r="H537" s="38"/>
      <c r="I537" s="37"/>
      <c r="J537" s="37"/>
      <c r="K537" s="112"/>
      <c r="L537" s="39"/>
      <c r="M537" s="37"/>
      <c r="N537" s="37"/>
      <c r="O537" s="37"/>
      <c r="P537" s="37"/>
      <c r="Q537" s="27"/>
      <c r="R537" s="28"/>
      <c r="S537" s="374"/>
      <c r="T537" s="5"/>
    </row>
    <row r="538" spans="1:20" s="32" customFormat="1" ht="12.75" hidden="1">
      <c r="A538" s="14"/>
      <c r="B538" s="58"/>
      <c r="C538" s="53"/>
      <c r="D538" s="20"/>
      <c r="E538" s="129"/>
      <c r="F538" s="37"/>
      <c r="G538" s="37"/>
      <c r="H538" s="38"/>
      <c r="I538" s="37"/>
      <c r="J538" s="37"/>
      <c r="K538" s="112"/>
      <c r="L538" s="39"/>
      <c r="M538" s="37"/>
      <c r="N538" s="37"/>
      <c r="O538" s="37"/>
      <c r="P538" s="37"/>
      <c r="Q538" s="27"/>
      <c r="R538" s="28"/>
      <c r="S538" s="374"/>
      <c r="T538" s="5"/>
    </row>
    <row r="539" spans="1:20" s="32" customFormat="1" ht="12.75" hidden="1">
      <c r="A539" s="14"/>
      <c r="B539" s="58"/>
      <c r="C539" s="53"/>
      <c r="D539" s="20"/>
      <c r="E539" s="129"/>
      <c r="F539" s="37"/>
      <c r="G539" s="37"/>
      <c r="H539" s="38"/>
      <c r="I539" s="37"/>
      <c r="J539" s="37"/>
      <c r="K539" s="112"/>
      <c r="L539" s="39"/>
      <c r="M539" s="37"/>
      <c r="N539" s="37"/>
      <c r="O539" s="37"/>
      <c r="P539" s="37"/>
      <c r="Q539" s="27"/>
      <c r="R539" s="28"/>
      <c r="S539" s="374"/>
      <c r="T539" s="5"/>
    </row>
    <row r="540" spans="1:20" s="32" customFormat="1" ht="12.75" hidden="1">
      <c r="A540" s="14"/>
      <c r="B540" s="58"/>
      <c r="C540" s="53"/>
      <c r="D540" s="20"/>
      <c r="E540" s="129"/>
      <c r="F540" s="37"/>
      <c r="G540" s="37"/>
      <c r="H540" s="38"/>
      <c r="I540" s="37"/>
      <c r="J540" s="37"/>
      <c r="K540" s="112"/>
      <c r="L540" s="39"/>
      <c r="M540" s="37"/>
      <c r="N540" s="37"/>
      <c r="O540" s="37"/>
      <c r="P540" s="37"/>
      <c r="Q540" s="27"/>
      <c r="R540" s="28"/>
      <c r="S540" s="374"/>
      <c r="T540" s="5"/>
    </row>
    <row r="541" spans="1:20" s="32" customFormat="1" ht="12.75" hidden="1">
      <c r="A541" s="14"/>
      <c r="B541" s="58"/>
      <c r="C541" s="53"/>
      <c r="D541" s="20"/>
      <c r="E541" s="129"/>
      <c r="F541" s="37"/>
      <c r="G541" s="37"/>
      <c r="H541" s="38"/>
      <c r="I541" s="37"/>
      <c r="J541" s="37"/>
      <c r="K541" s="112"/>
      <c r="L541" s="39"/>
      <c r="M541" s="37"/>
      <c r="N541" s="37"/>
      <c r="O541" s="37"/>
      <c r="P541" s="37"/>
      <c r="Q541" s="27"/>
      <c r="R541" s="28"/>
      <c r="S541" s="374"/>
      <c r="T541" s="5"/>
    </row>
    <row r="542" spans="1:20" s="32" customFormat="1" ht="12.75" hidden="1">
      <c r="A542" s="14"/>
      <c r="B542" s="58"/>
      <c r="C542" s="53"/>
      <c r="D542" s="20"/>
      <c r="E542" s="129"/>
      <c r="F542" s="37"/>
      <c r="G542" s="37"/>
      <c r="H542" s="38"/>
      <c r="I542" s="37"/>
      <c r="J542" s="37"/>
      <c r="K542" s="112"/>
      <c r="L542" s="39"/>
      <c r="M542" s="37"/>
      <c r="N542" s="37"/>
      <c r="O542" s="37"/>
      <c r="P542" s="37"/>
      <c r="Q542" s="27"/>
      <c r="R542" s="28"/>
      <c r="S542" s="374"/>
      <c r="T542" s="5"/>
    </row>
    <row r="543" spans="1:20" s="32" customFormat="1" ht="12.75" hidden="1">
      <c r="A543" s="14"/>
      <c r="B543" s="58"/>
      <c r="C543" s="53"/>
      <c r="D543" s="20"/>
      <c r="E543" s="129"/>
      <c r="F543" s="37"/>
      <c r="G543" s="37"/>
      <c r="H543" s="38"/>
      <c r="I543" s="37"/>
      <c r="J543" s="37"/>
      <c r="K543" s="112"/>
      <c r="L543" s="39"/>
      <c r="M543" s="37"/>
      <c r="N543" s="37"/>
      <c r="O543" s="37"/>
      <c r="P543" s="37"/>
      <c r="Q543" s="27"/>
      <c r="R543" s="28"/>
      <c r="S543" s="374"/>
      <c r="T543" s="5"/>
    </row>
    <row r="544" spans="1:20" s="32" customFormat="1" ht="13.5" customHeight="1" hidden="1">
      <c r="A544" s="14"/>
      <c r="B544" s="58"/>
      <c r="C544" s="53"/>
      <c r="D544" s="20"/>
      <c r="E544" s="129"/>
      <c r="F544" s="37"/>
      <c r="G544" s="37"/>
      <c r="H544" s="38"/>
      <c r="I544" s="37"/>
      <c r="J544" s="37"/>
      <c r="K544" s="112"/>
      <c r="L544" s="39"/>
      <c r="M544" s="37"/>
      <c r="N544" s="37"/>
      <c r="O544" s="37"/>
      <c r="P544" s="37"/>
      <c r="Q544" s="27"/>
      <c r="R544" s="28"/>
      <c r="S544" s="374"/>
      <c r="T544" s="5"/>
    </row>
    <row r="545" spans="1:20" s="32" customFormat="1" ht="15" customHeight="1" hidden="1">
      <c r="A545" s="14"/>
      <c r="B545" s="58"/>
      <c r="C545" s="53"/>
      <c r="D545" s="20"/>
      <c r="E545" s="129"/>
      <c r="F545" s="37"/>
      <c r="G545" s="37"/>
      <c r="H545" s="38"/>
      <c r="I545" s="37"/>
      <c r="J545" s="37"/>
      <c r="K545" s="112"/>
      <c r="L545" s="39"/>
      <c r="M545" s="37"/>
      <c r="N545" s="37"/>
      <c r="O545" s="37"/>
      <c r="P545" s="37"/>
      <c r="Q545" s="27"/>
      <c r="R545" s="28"/>
      <c r="S545" s="374"/>
      <c r="T545" s="5"/>
    </row>
    <row r="546" spans="1:20" s="32" customFormat="1" ht="3" customHeight="1" hidden="1">
      <c r="A546" s="14"/>
      <c r="B546" s="58"/>
      <c r="C546" s="53"/>
      <c r="D546" s="20"/>
      <c r="E546" s="129"/>
      <c r="F546" s="37"/>
      <c r="G546" s="37"/>
      <c r="H546" s="38"/>
      <c r="I546" s="37"/>
      <c r="J546" s="37"/>
      <c r="K546" s="112"/>
      <c r="L546" s="39"/>
      <c r="M546" s="37"/>
      <c r="N546" s="37"/>
      <c r="O546" s="37"/>
      <c r="P546" s="37"/>
      <c r="Q546" s="27"/>
      <c r="R546" s="28"/>
      <c r="S546" s="374"/>
      <c r="T546" s="5"/>
    </row>
    <row r="547" spans="1:20" s="32" customFormat="1" ht="15" customHeight="1" hidden="1">
      <c r="A547" s="14"/>
      <c r="B547" s="131" t="s">
        <v>0</v>
      </c>
      <c r="C547" s="53"/>
      <c r="D547" s="20"/>
      <c r="E547" s="141"/>
      <c r="F547" s="37"/>
      <c r="G547" s="37"/>
      <c r="H547" s="38"/>
      <c r="I547" s="37"/>
      <c r="J547" s="44"/>
      <c r="K547" s="113"/>
      <c r="L547" s="39"/>
      <c r="M547" s="37"/>
      <c r="N547" s="37"/>
      <c r="O547" s="44"/>
      <c r="P547" s="44"/>
      <c r="Q547" s="45"/>
      <c r="R547" s="33"/>
      <c r="S547" s="375"/>
      <c r="T547" s="5"/>
    </row>
    <row r="548" spans="1:20" s="32" customFormat="1" ht="7.5" customHeight="1" hidden="1">
      <c r="A548" s="14"/>
      <c r="B548" s="58"/>
      <c r="C548" s="53"/>
      <c r="D548" s="20"/>
      <c r="E548" s="129"/>
      <c r="F548" s="37"/>
      <c r="G548" s="37"/>
      <c r="H548" s="38"/>
      <c r="I548" s="37"/>
      <c r="J548" s="44"/>
      <c r="K548" s="113"/>
      <c r="L548" s="39"/>
      <c r="M548" s="37"/>
      <c r="N548" s="37"/>
      <c r="O548" s="44"/>
      <c r="P548" s="44"/>
      <c r="Q548" s="45"/>
      <c r="R548" s="33"/>
      <c r="S548" s="375"/>
      <c r="T548" s="5"/>
    </row>
    <row r="549" spans="1:20" s="32" customFormat="1" ht="13.5" customHeight="1" hidden="1">
      <c r="A549" s="464" t="s">
        <v>1</v>
      </c>
      <c r="B549" s="465"/>
      <c r="C549" s="465"/>
      <c r="D549" s="465"/>
      <c r="E549" s="465"/>
      <c r="F549" s="465"/>
      <c r="G549" s="465"/>
      <c r="H549" s="465"/>
      <c r="I549" s="465"/>
      <c r="J549" s="465"/>
      <c r="K549" s="466"/>
      <c r="L549" s="114"/>
      <c r="M549" s="115"/>
      <c r="N549" s="115"/>
      <c r="O549" s="115"/>
      <c r="P549" s="115"/>
      <c r="Q549" s="116"/>
      <c r="R549" s="9"/>
      <c r="S549" s="483"/>
      <c r="T549" s="5"/>
    </row>
    <row r="550" spans="1:20" s="32" customFormat="1" ht="15" customHeight="1" hidden="1">
      <c r="A550" s="132"/>
      <c r="B550" s="133"/>
      <c r="C550" s="134"/>
      <c r="D550" s="135"/>
      <c r="E550" s="136"/>
      <c r="F550" s="470" t="s">
        <v>2</v>
      </c>
      <c r="G550" s="470"/>
      <c r="H550" s="470"/>
      <c r="I550" s="470"/>
      <c r="J550" s="470"/>
      <c r="K550" s="137"/>
      <c r="L550" s="471"/>
      <c r="M550" s="470"/>
      <c r="N550" s="470"/>
      <c r="O550" s="470"/>
      <c r="P550" s="470"/>
      <c r="Q550" s="472"/>
      <c r="R550" s="10"/>
      <c r="S550" s="484"/>
      <c r="T550" s="5"/>
    </row>
    <row r="551" spans="1:20" s="32" customFormat="1" ht="12.75" hidden="1">
      <c r="A551" s="132"/>
      <c r="B551" s="138" t="s">
        <v>4</v>
      </c>
      <c r="C551" s="135" t="s">
        <v>5</v>
      </c>
      <c r="D551" s="473" t="s">
        <v>6</v>
      </c>
      <c r="E551" s="474"/>
      <c r="F551" s="474"/>
      <c r="G551" s="474"/>
      <c r="H551" s="474"/>
      <c r="I551" s="474"/>
      <c r="J551" s="474"/>
      <c r="K551" s="139"/>
      <c r="L551" s="475"/>
      <c r="M551" s="476"/>
      <c r="N551" s="476"/>
      <c r="O551" s="476"/>
      <c r="P551" s="476"/>
      <c r="Q551" s="477"/>
      <c r="R551" s="11"/>
      <c r="S551" s="484"/>
      <c r="T551" s="5"/>
    </row>
    <row r="552" spans="1:20" s="32" customFormat="1" ht="12.75" hidden="1">
      <c r="A552" s="132"/>
      <c r="B552" s="138" t="s">
        <v>7</v>
      </c>
      <c r="C552" s="135" t="s">
        <v>8</v>
      </c>
      <c r="D552" s="135"/>
      <c r="E552" s="136" t="s">
        <v>9</v>
      </c>
      <c r="F552" s="428">
        <v>610</v>
      </c>
      <c r="G552" s="428">
        <v>620</v>
      </c>
      <c r="H552" s="428">
        <v>630</v>
      </c>
      <c r="I552" s="428">
        <v>640</v>
      </c>
      <c r="J552" s="428" t="s">
        <v>10</v>
      </c>
      <c r="K552" s="140"/>
      <c r="L552" s="478"/>
      <c r="M552" s="428"/>
      <c r="N552" s="428"/>
      <c r="O552" s="428"/>
      <c r="P552" s="428"/>
      <c r="Q552" s="479"/>
      <c r="R552" s="12"/>
      <c r="S552" s="484"/>
      <c r="T552" s="5"/>
    </row>
    <row r="553" spans="1:20" s="32" customFormat="1" ht="8.25" customHeight="1" hidden="1">
      <c r="A553" s="132"/>
      <c r="B553" s="138"/>
      <c r="C553" s="135"/>
      <c r="D553" s="135"/>
      <c r="E553" s="136"/>
      <c r="F553" s="428"/>
      <c r="G553" s="428"/>
      <c r="H553" s="428"/>
      <c r="I553" s="428"/>
      <c r="J553" s="428"/>
      <c r="K553" s="140"/>
      <c r="L553" s="478"/>
      <c r="M553" s="428"/>
      <c r="N553" s="428"/>
      <c r="O553" s="428"/>
      <c r="P553" s="428"/>
      <c r="Q553" s="479"/>
      <c r="R553" s="12"/>
      <c r="S553" s="485"/>
      <c r="T553" s="5"/>
    </row>
    <row r="554" spans="1:19" ht="12.75" hidden="1">
      <c r="A554" s="14" t="e">
        <f>A533+1</f>
        <v>#REF!</v>
      </c>
      <c r="B554" s="58"/>
      <c r="C554" s="53"/>
      <c r="D554" s="68" t="s">
        <v>29</v>
      </c>
      <c r="E554" s="145" t="s">
        <v>80</v>
      </c>
      <c r="F554" s="64">
        <f>6468+F562</f>
        <v>6590</v>
      </c>
      <c r="G554" s="64">
        <f>2261+G562</f>
        <v>2304</v>
      </c>
      <c r="H554" s="69">
        <f>SUM(H555:H562)</f>
        <v>2929</v>
      </c>
      <c r="I554" s="64">
        <f>SUM(I555:I562)</f>
        <v>11</v>
      </c>
      <c r="J554" s="146">
        <f aca="true" t="shared" si="32" ref="J554:J562">SUM(F554:I554)</f>
        <v>11834</v>
      </c>
      <c r="K554" s="147"/>
      <c r="L554" s="63"/>
      <c r="M554" s="64"/>
      <c r="N554" s="64"/>
      <c r="O554" s="64"/>
      <c r="P554" s="64"/>
      <c r="Q554" s="62"/>
      <c r="R554" s="65"/>
      <c r="S554" s="381"/>
    </row>
    <row r="555" spans="1:19" ht="12.75" hidden="1">
      <c r="A555" s="14" t="e">
        <f aca="true" t="shared" si="33" ref="A555:A573">A554+1</f>
        <v>#REF!</v>
      </c>
      <c r="B555" s="58"/>
      <c r="C555" s="53"/>
      <c r="D555" s="20"/>
      <c r="E555" s="129" t="s">
        <v>57</v>
      </c>
      <c r="F555" s="37"/>
      <c r="G555" s="37"/>
      <c r="H555" s="38">
        <v>58</v>
      </c>
      <c r="I555" s="37"/>
      <c r="J555" s="37">
        <f t="shared" si="32"/>
        <v>58</v>
      </c>
      <c r="K555" s="112"/>
      <c r="L555" s="36"/>
      <c r="M555" s="37"/>
      <c r="N555" s="37"/>
      <c r="O555" s="37"/>
      <c r="P555" s="37"/>
      <c r="Q555" s="27"/>
      <c r="R555" s="28"/>
      <c r="S555" s="376"/>
    </row>
    <row r="556" spans="1:19" ht="12.75" hidden="1">
      <c r="A556" s="14" t="e">
        <f t="shared" si="33"/>
        <v>#REF!</v>
      </c>
      <c r="B556" s="58"/>
      <c r="C556" s="53"/>
      <c r="D556" s="20"/>
      <c r="E556" s="129" t="s">
        <v>13</v>
      </c>
      <c r="F556" s="37"/>
      <c r="G556" s="37"/>
      <c r="H556" s="38">
        <f>2314+12-H557</f>
        <v>2198</v>
      </c>
      <c r="I556" s="37"/>
      <c r="J556" s="37">
        <f t="shared" si="32"/>
        <v>2198</v>
      </c>
      <c r="K556" s="112"/>
      <c r="L556" s="36"/>
      <c r="M556" s="37"/>
      <c r="N556" s="37"/>
      <c r="O556" s="37"/>
      <c r="P556" s="37"/>
      <c r="Q556" s="27"/>
      <c r="R556" s="28"/>
      <c r="S556" s="376"/>
    </row>
    <row r="557" spans="1:19" ht="12.75" hidden="1">
      <c r="A557" s="14" t="e">
        <f t="shared" si="33"/>
        <v>#REF!</v>
      </c>
      <c r="B557" s="58"/>
      <c r="C557" s="53"/>
      <c r="D557" s="20"/>
      <c r="E557" s="129" t="s">
        <v>15</v>
      </c>
      <c r="F557" s="37"/>
      <c r="G557" s="37"/>
      <c r="H557" s="38">
        <v>128</v>
      </c>
      <c r="I557" s="37"/>
      <c r="J557" s="37">
        <f t="shared" si="32"/>
        <v>128</v>
      </c>
      <c r="K557" s="112"/>
      <c r="L557" s="36"/>
      <c r="M557" s="37"/>
      <c r="N557" s="37"/>
      <c r="O557" s="37"/>
      <c r="P557" s="37"/>
      <c r="Q557" s="27"/>
      <c r="R557" s="28"/>
      <c r="S557" s="376"/>
    </row>
    <row r="558" spans="1:19" ht="12.75" hidden="1">
      <c r="A558" s="14" t="e">
        <f t="shared" si="33"/>
        <v>#REF!</v>
      </c>
      <c r="B558" s="58"/>
      <c r="C558" s="53"/>
      <c r="D558" s="20"/>
      <c r="E558" s="129" t="s">
        <v>61</v>
      </c>
      <c r="F558" s="37"/>
      <c r="G558" s="37"/>
      <c r="H558" s="38">
        <v>70</v>
      </c>
      <c r="I558" s="37"/>
      <c r="J558" s="37">
        <f t="shared" si="32"/>
        <v>70</v>
      </c>
      <c r="K558" s="112"/>
      <c r="L558" s="36"/>
      <c r="M558" s="37"/>
      <c r="N558" s="37"/>
      <c r="O558" s="37"/>
      <c r="P558" s="37"/>
      <c r="Q558" s="27"/>
      <c r="R558" s="28"/>
      <c r="S558" s="376"/>
    </row>
    <row r="559" spans="1:19" ht="12.75" hidden="1">
      <c r="A559" s="14" t="e">
        <f t="shared" si="33"/>
        <v>#REF!</v>
      </c>
      <c r="B559" s="58"/>
      <c r="C559" s="53"/>
      <c r="D559" s="20"/>
      <c r="E559" s="129" t="s">
        <v>14</v>
      </c>
      <c r="F559" s="37"/>
      <c r="G559" s="37"/>
      <c r="H559" s="38">
        <v>210</v>
      </c>
      <c r="I559" s="37"/>
      <c r="J559" s="37">
        <f t="shared" si="32"/>
        <v>210</v>
      </c>
      <c r="K559" s="112"/>
      <c r="L559" s="36"/>
      <c r="M559" s="37"/>
      <c r="N559" s="37"/>
      <c r="O559" s="37"/>
      <c r="P559" s="37"/>
      <c r="Q559" s="27"/>
      <c r="R559" s="28"/>
      <c r="S559" s="376"/>
    </row>
    <row r="560" spans="1:19" ht="12.75" hidden="1">
      <c r="A560" s="14" t="e">
        <f t="shared" si="33"/>
        <v>#REF!</v>
      </c>
      <c r="B560" s="58"/>
      <c r="C560" s="53"/>
      <c r="D560" s="20"/>
      <c r="E560" s="129" t="s">
        <v>58</v>
      </c>
      <c r="F560" s="37"/>
      <c r="G560" s="37"/>
      <c r="H560" s="38">
        <v>265</v>
      </c>
      <c r="I560" s="37"/>
      <c r="J560" s="37">
        <f t="shared" si="32"/>
        <v>265</v>
      </c>
      <c r="K560" s="112"/>
      <c r="L560" s="36"/>
      <c r="M560" s="37"/>
      <c r="N560" s="37"/>
      <c r="O560" s="37"/>
      <c r="P560" s="37"/>
      <c r="Q560" s="27"/>
      <c r="R560" s="28"/>
      <c r="S560" s="376"/>
    </row>
    <row r="561" spans="1:19" ht="12.75" hidden="1">
      <c r="A561" s="14" t="e">
        <f t="shared" si="33"/>
        <v>#REF!</v>
      </c>
      <c r="B561" s="58"/>
      <c r="C561" s="53"/>
      <c r="D561" s="20"/>
      <c r="E561" s="129" t="s">
        <v>68</v>
      </c>
      <c r="F561" s="37"/>
      <c r="G561" s="37"/>
      <c r="H561" s="38"/>
      <c r="I561" s="37">
        <v>11</v>
      </c>
      <c r="J561" s="37">
        <f t="shared" si="32"/>
        <v>11</v>
      </c>
      <c r="K561" s="112"/>
      <c r="L561" s="36"/>
      <c r="M561" s="37"/>
      <c r="N561" s="37"/>
      <c r="O561" s="37"/>
      <c r="P561" s="37"/>
      <c r="Q561" s="27"/>
      <c r="R561" s="28"/>
      <c r="S561" s="376"/>
    </row>
    <row r="562" spans="1:19" ht="12.75" hidden="1">
      <c r="A562" s="14" t="e">
        <f t="shared" si="33"/>
        <v>#REF!</v>
      </c>
      <c r="B562" s="58"/>
      <c r="C562" s="53"/>
      <c r="D562" s="20"/>
      <c r="E562" s="129" t="s">
        <v>62</v>
      </c>
      <c r="F562" s="37">
        <v>122</v>
      </c>
      <c r="G562" s="37">
        <v>43</v>
      </c>
      <c r="H562" s="38"/>
      <c r="I562" s="37"/>
      <c r="J562" s="37">
        <f t="shared" si="32"/>
        <v>165</v>
      </c>
      <c r="K562" s="112"/>
      <c r="L562" s="36"/>
      <c r="M562" s="37"/>
      <c r="N562" s="37"/>
      <c r="O562" s="37"/>
      <c r="P562" s="37"/>
      <c r="Q562" s="27"/>
      <c r="R562" s="28"/>
      <c r="S562" s="376"/>
    </row>
    <row r="563" spans="1:19" ht="12.75" hidden="1">
      <c r="A563" s="14" t="e">
        <f t="shared" si="33"/>
        <v>#REF!</v>
      </c>
      <c r="B563" s="58"/>
      <c r="C563" s="53"/>
      <c r="D563" s="20"/>
      <c r="E563" s="129" t="s">
        <v>16</v>
      </c>
      <c r="F563" s="37"/>
      <c r="G563" s="37"/>
      <c r="H563" s="38"/>
      <c r="I563" s="37"/>
      <c r="J563" s="37"/>
      <c r="K563" s="112"/>
      <c r="L563" s="36"/>
      <c r="M563" s="37"/>
      <c r="N563" s="37"/>
      <c r="O563" s="37"/>
      <c r="P563" s="37"/>
      <c r="Q563" s="27"/>
      <c r="R563" s="28"/>
      <c r="S563" s="376"/>
    </row>
    <row r="564" spans="1:19" ht="12.75" hidden="1">
      <c r="A564" s="14" t="e">
        <f t="shared" si="33"/>
        <v>#REF!</v>
      </c>
      <c r="B564" s="58"/>
      <c r="C564" s="53"/>
      <c r="D564" s="20"/>
      <c r="E564" s="129" t="s">
        <v>66</v>
      </c>
      <c r="F564" s="37"/>
      <c r="G564" s="37"/>
      <c r="H564" s="38"/>
      <c r="I564" s="37"/>
      <c r="J564" s="37">
        <f aca="true" t="shared" si="34" ref="J564:J573">SUM(F564:I564)</f>
        <v>0</v>
      </c>
      <c r="K564" s="112"/>
      <c r="L564" s="36"/>
      <c r="M564" s="37"/>
      <c r="N564" s="37"/>
      <c r="O564" s="37"/>
      <c r="P564" s="40"/>
      <c r="Q564" s="27"/>
      <c r="R564" s="28"/>
      <c r="S564" s="376"/>
    </row>
    <row r="565" spans="1:19" ht="12.75" hidden="1">
      <c r="A565" s="14" t="e">
        <f t="shared" si="33"/>
        <v>#REF!</v>
      </c>
      <c r="B565" s="58"/>
      <c r="C565" s="53"/>
      <c r="D565" s="68" t="s">
        <v>31</v>
      </c>
      <c r="E565" s="145" t="s">
        <v>81</v>
      </c>
      <c r="F565" s="64">
        <v>5034</v>
      </c>
      <c r="G565" s="64">
        <v>1760</v>
      </c>
      <c r="H565" s="69">
        <f>SUM(H566:H571)</f>
        <v>2530</v>
      </c>
      <c r="I565" s="64"/>
      <c r="J565" s="64">
        <f t="shared" si="34"/>
        <v>9324</v>
      </c>
      <c r="K565" s="147"/>
      <c r="L565" s="63"/>
      <c r="M565" s="64"/>
      <c r="N565" s="64"/>
      <c r="O565" s="64"/>
      <c r="P565" s="64"/>
      <c r="Q565" s="62"/>
      <c r="R565" s="65"/>
      <c r="S565" s="381"/>
    </row>
    <row r="566" spans="1:19" ht="12.75" hidden="1">
      <c r="A566" s="14" t="e">
        <f t="shared" si="33"/>
        <v>#REF!</v>
      </c>
      <c r="B566" s="58"/>
      <c r="C566" s="53"/>
      <c r="D566" s="20"/>
      <c r="E566" s="129" t="s">
        <v>57</v>
      </c>
      <c r="F566" s="37"/>
      <c r="G566" s="37"/>
      <c r="H566" s="38">
        <v>109</v>
      </c>
      <c r="I566" s="37"/>
      <c r="J566" s="37">
        <f t="shared" si="34"/>
        <v>109</v>
      </c>
      <c r="K566" s="112"/>
      <c r="L566" s="36"/>
      <c r="M566" s="37"/>
      <c r="N566" s="37"/>
      <c r="O566" s="37"/>
      <c r="P566" s="37"/>
      <c r="Q566" s="27"/>
      <c r="R566" s="28"/>
      <c r="S566" s="376"/>
    </row>
    <row r="567" spans="1:19" ht="12.75" hidden="1">
      <c r="A567" s="14" t="e">
        <f t="shared" si="33"/>
        <v>#REF!</v>
      </c>
      <c r="B567" s="58"/>
      <c r="C567" s="53"/>
      <c r="D567" s="20"/>
      <c r="E567" s="129" t="s">
        <v>13</v>
      </c>
      <c r="F567" s="37"/>
      <c r="G567" s="37"/>
      <c r="H567" s="38">
        <f>1801+12-H568</f>
        <v>1685</v>
      </c>
      <c r="I567" s="37"/>
      <c r="J567" s="37">
        <f t="shared" si="34"/>
        <v>1685</v>
      </c>
      <c r="K567" s="112"/>
      <c r="L567" s="36"/>
      <c r="M567" s="37"/>
      <c r="N567" s="37"/>
      <c r="O567" s="37"/>
      <c r="P567" s="37"/>
      <c r="Q567" s="27"/>
      <c r="R567" s="28"/>
      <c r="S567" s="376"/>
    </row>
    <row r="568" spans="1:19" ht="12.75" hidden="1">
      <c r="A568" s="14" t="e">
        <f t="shared" si="33"/>
        <v>#REF!</v>
      </c>
      <c r="B568" s="58"/>
      <c r="C568" s="53"/>
      <c r="D568" s="20"/>
      <c r="E568" s="129" t="s">
        <v>15</v>
      </c>
      <c r="F568" s="37"/>
      <c r="G568" s="37"/>
      <c r="H568" s="38">
        <v>128</v>
      </c>
      <c r="I568" s="37"/>
      <c r="J568" s="37">
        <f t="shared" si="34"/>
        <v>128</v>
      </c>
      <c r="K568" s="112"/>
      <c r="L568" s="36"/>
      <c r="M568" s="37"/>
      <c r="N568" s="37"/>
      <c r="O568" s="37"/>
      <c r="P568" s="37"/>
      <c r="Q568" s="27"/>
      <c r="R568" s="28"/>
      <c r="S568" s="376"/>
    </row>
    <row r="569" spans="1:19" ht="12.75" hidden="1">
      <c r="A569" s="14" t="e">
        <f t="shared" si="33"/>
        <v>#REF!</v>
      </c>
      <c r="B569" s="58"/>
      <c r="C569" s="53"/>
      <c r="D569" s="20"/>
      <c r="E569" s="129" t="s">
        <v>61</v>
      </c>
      <c r="F569" s="37"/>
      <c r="G569" s="37"/>
      <c r="H569" s="38">
        <v>150</v>
      </c>
      <c r="I569" s="37"/>
      <c r="J569" s="37">
        <f t="shared" si="34"/>
        <v>150</v>
      </c>
      <c r="K569" s="112"/>
      <c r="L569" s="36"/>
      <c r="M569" s="37"/>
      <c r="N569" s="37"/>
      <c r="O569" s="37"/>
      <c r="P569" s="37"/>
      <c r="Q569" s="27"/>
      <c r="R569" s="28"/>
      <c r="S569" s="376"/>
    </row>
    <row r="570" spans="1:19" ht="12.75" hidden="1">
      <c r="A570" s="14" t="e">
        <f t="shared" si="33"/>
        <v>#REF!</v>
      </c>
      <c r="B570" s="58"/>
      <c r="C570" s="53"/>
      <c r="D570" s="20"/>
      <c r="E570" s="129" t="s">
        <v>14</v>
      </c>
      <c r="F570" s="37"/>
      <c r="G570" s="37"/>
      <c r="H570" s="38">
        <v>188</v>
      </c>
      <c r="I570" s="37"/>
      <c r="J570" s="37">
        <f t="shared" si="34"/>
        <v>188</v>
      </c>
      <c r="K570" s="112"/>
      <c r="L570" s="36"/>
      <c r="M570" s="37"/>
      <c r="N570" s="37"/>
      <c r="O570" s="37"/>
      <c r="P570" s="37"/>
      <c r="Q570" s="27"/>
      <c r="R570" s="28"/>
      <c r="S570" s="376"/>
    </row>
    <row r="571" spans="1:19" ht="12.75" hidden="1">
      <c r="A571" s="14" t="e">
        <f t="shared" si="33"/>
        <v>#REF!</v>
      </c>
      <c r="B571" s="58"/>
      <c r="C571" s="53"/>
      <c r="D571" s="20"/>
      <c r="E571" s="129" t="s">
        <v>58</v>
      </c>
      <c r="F571" s="37"/>
      <c r="G571" s="37"/>
      <c r="H571" s="38">
        <v>270</v>
      </c>
      <c r="I571" s="37"/>
      <c r="J571" s="37">
        <f t="shared" si="34"/>
        <v>270</v>
      </c>
      <c r="K571" s="112"/>
      <c r="L571" s="36"/>
      <c r="M571" s="37"/>
      <c r="N571" s="37"/>
      <c r="O571" s="37"/>
      <c r="P571" s="37"/>
      <c r="Q571" s="27"/>
      <c r="R571" s="28"/>
      <c r="S571" s="376"/>
    </row>
    <row r="572" spans="1:19" ht="12.75" hidden="1">
      <c r="A572" s="14" t="e">
        <f t="shared" si="33"/>
        <v>#REF!</v>
      </c>
      <c r="B572" s="58"/>
      <c r="C572" s="53"/>
      <c r="D572" s="20"/>
      <c r="E572" s="129" t="s">
        <v>82</v>
      </c>
      <c r="F572" s="37"/>
      <c r="G572" s="37"/>
      <c r="H572" s="38"/>
      <c r="I572" s="37"/>
      <c r="J572" s="37">
        <f t="shared" si="34"/>
        <v>0</v>
      </c>
      <c r="K572" s="112"/>
      <c r="L572" s="36"/>
      <c r="M572" s="37"/>
      <c r="N572" s="37"/>
      <c r="O572" s="37"/>
      <c r="P572" s="37"/>
      <c r="Q572" s="27"/>
      <c r="R572" s="28"/>
      <c r="S572" s="376"/>
    </row>
    <row r="573" spans="1:19" ht="12.75" hidden="1">
      <c r="A573" s="14" t="e">
        <f t="shared" si="33"/>
        <v>#REF!</v>
      </c>
      <c r="B573" s="58"/>
      <c r="C573" s="53"/>
      <c r="D573" s="20"/>
      <c r="E573" s="129" t="s">
        <v>66</v>
      </c>
      <c r="F573" s="37"/>
      <c r="G573" s="37"/>
      <c r="H573" s="38"/>
      <c r="I573" s="37"/>
      <c r="J573" s="37">
        <f t="shared" si="34"/>
        <v>0</v>
      </c>
      <c r="K573" s="112"/>
      <c r="L573" s="36"/>
      <c r="M573" s="37"/>
      <c r="N573" s="37"/>
      <c r="O573" s="37"/>
      <c r="P573" s="37"/>
      <c r="Q573" s="27"/>
      <c r="R573" s="28"/>
      <c r="S573" s="376"/>
    </row>
    <row r="574" spans="1:19" ht="12.75">
      <c r="A574" s="14">
        <v>14</v>
      </c>
      <c r="B574" s="76" t="s">
        <v>103</v>
      </c>
      <c r="C574" s="76" t="s">
        <v>210</v>
      </c>
      <c r="D574" s="59" t="s">
        <v>104</v>
      </c>
      <c r="E574" s="125"/>
      <c r="F574" s="72">
        <v>27449</v>
      </c>
      <c r="G574" s="72">
        <v>9742</v>
      </c>
      <c r="H574" s="72">
        <v>19514</v>
      </c>
      <c r="I574" s="72">
        <f>'8 Vzdelávanie SK'!I575/30.126*1000</f>
        <v>0</v>
      </c>
      <c r="J574" s="72">
        <v>56705</v>
      </c>
      <c r="K574" s="148"/>
      <c r="L574" s="74"/>
      <c r="M574" s="72"/>
      <c r="N574" s="72"/>
      <c r="O574" s="72"/>
      <c r="P574" s="72"/>
      <c r="Q574" s="73"/>
      <c r="R574" s="70"/>
      <c r="S574" s="382">
        <f>J574</f>
        <v>56705</v>
      </c>
    </row>
    <row r="575" spans="1:19" ht="12.75" hidden="1">
      <c r="A575" s="14">
        <f>A574+1</f>
        <v>15</v>
      </c>
      <c r="B575" s="58"/>
      <c r="C575" s="53"/>
      <c r="D575" s="20" t="s">
        <v>17</v>
      </c>
      <c r="E575" s="129" t="s">
        <v>83</v>
      </c>
      <c r="F575" s="37"/>
      <c r="G575" s="37"/>
      <c r="H575" s="38"/>
      <c r="I575" s="37"/>
      <c r="J575" s="37">
        <v>0</v>
      </c>
      <c r="K575" s="112"/>
      <c r="L575" s="36"/>
      <c r="M575" s="37"/>
      <c r="N575" s="37"/>
      <c r="O575" s="37"/>
      <c r="P575" s="37"/>
      <c r="Q575" s="27">
        <v>0</v>
      </c>
      <c r="R575" s="28"/>
      <c r="S575" s="376">
        <v>0</v>
      </c>
    </row>
    <row r="576" spans="1:19" ht="12.75" hidden="1">
      <c r="A576" s="14">
        <f>A575+1</f>
        <v>16</v>
      </c>
      <c r="B576" s="58"/>
      <c r="C576" s="53"/>
      <c r="D576" s="20" t="s">
        <v>19</v>
      </c>
      <c r="E576" s="129" t="s">
        <v>84</v>
      </c>
      <c r="F576" s="37"/>
      <c r="G576" s="37"/>
      <c r="H576" s="38"/>
      <c r="I576" s="37"/>
      <c r="J576" s="37">
        <v>0</v>
      </c>
      <c r="K576" s="112"/>
      <c r="L576" s="36"/>
      <c r="M576" s="37"/>
      <c r="N576" s="37"/>
      <c r="O576" s="37"/>
      <c r="P576" s="37"/>
      <c r="Q576" s="27">
        <v>0</v>
      </c>
      <c r="R576" s="28"/>
      <c r="S576" s="376">
        <v>0</v>
      </c>
    </row>
    <row r="577" spans="1:19" ht="12.75">
      <c r="A577" s="14">
        <v>15</v>
      </c>
      <c r="B577" s="58"/>
      <c r="C577" s="53"/>
      <c r="D577" s="20"/>
      <c r="E577" s="129" t="s">
        <v>13</v>
      </c>
      <c r="F577" s="37"/>
      <c r="G577" s="37"/>
      <c r="H577" s="38">
        <v>9366</v>
      </c>
      <c r="I577" s="38">
        <f>'8 Vzdelávanie SK'!I578/30.126*1000</f>
        <v>0</v>
      </c>
      <c r="J577" s="38">
        <v>9366</v>
      </c>
      <c r="K577" s="112"/>
      <c r="L577" s="36"/>
      <c r="M577" s="37"/>
      <c r="N577" s="37"/>
      <c r="O577" s="37"/>
      <c r="P577" s="37"/>
      <c r="Q577" s="27"/>
      <c r="R577" s="28"/>
      <c r="S577" s="377">
        <f>J577</f>
        <v>9366</v>
      </c>
    </row>
    <row r="578" spans="1:19" ht="12.75">
      <c r="A578" s="14">
        <v>16</v>
      </c>
      <c r="B578" s="58"/>
      <c r="C578" s="53"/>
      <c r="D578" s="20"/>
      <c r="E578" s="129" t="s">
        <v>211</v>
      </c>
      <c r="F578" s="37"/>
      <c r="G578" s="37"/>
      <c r="H578" s="38">
        <v>10148</v>
      </c>
      <c r="I578" s="38"/>
      <c r="J578" s="38">
        <v>10148</v>
      </c>
      <c r="K578" s="112"/>
      <c r="L578" s="36"/>
      <c r="M578" s="37"/>
      <c r="N578" s="37"/>
      <c r="O578" s="37"/>
      <c r="P578" s="37"/>
      <c r="Q578" s="27"/>
      <c r="R578" s="28"/>
      <c r="S578" s="377">
        <f>J578</f>
        <v>10148</v>
      </c>
    </row>
    <row r="579" spans="1:19" ht="12.75">
      <c r="A579" s="14">
        <v>17</v>
      </c>
      <c r="B579" s="58"/>
      <c r="C579" s="53"/>
      <c r="D579" s="20"/>
      <c r="E579" s="129" t="s">
        <v>128</v>
      </c>
      <c r="F579" s="37"/>
      <c r="G579" s="37"/>
      <c r="H579" s="38"/>
      <c r="I579" s="38"/>
      <c r="J579" s="38"/>
      <c r="K579" s="112"/>
      <c r="L579" s="36"/>
      <c r="M579" s="37"/>
      <c r="N579" s="37"/>
      <c r="O579" s="37"/>
      <c r="P579" s="37"/>
      <c r="Q579" s="27"/>
      <c r="R579" s="28"/>
      <c r="S579" s="377"/>
    </row>
    <row r="580" spans="1:19" ht="12.75">
      <c r="A580" s="14">
        <v>18</v>
      </c>
      <c r="B580" s="76" t="s">
        <v>105</v>
      </c>
      <c r="C580" s="76" t="s">
        <v>56</v>
      </c>
      <c r="D580" s="59" t="s">
        <v>106</v>
      </c>
      <c r="E580" s="125"/>
      <c r="F580" s="72">
        <v>7050</v>
      </c>
      <c r="G580" s="72">
        <v>2564</v>
      </c>
      <c r="H580" s="72">
        <v>1140</v>
      </c>
      <c r="I580" s="72">
        <f>'8 Vzdelávanie SK'!I581/30.126*1000</f>
        <v>0</v>
      </c>
      <c r="J580" s="72">
        <v>10754</v>
      </c>
      <c r="K580" s="148"/>
      <c r="L580" s="74"/>
      <c r="M580" s="72"/>
      <c r="N580" s="72"/>
      <c r="O580" s="72"/>
      <c r="P580" s="72"/>
      <c r="Q580" s="73"/>
      <c r="R580" s="70"/>
      <c r="S580" s="382">
        <f>J580</f>
        <v>10754</v>
      </c>
    </row>
    <row r="581" spans="1:19" ht="12.75" hidden="1">
      <c r="A581" s="14">
        <f>A580+1</f>
        <v>19</v>
      </c>
      <c r="B581" s="58"/>
      <c r="C581" s="76" t="s">
        <v>85</v>
      </c>
      <c r="D581" s="59" t="s">
        <v>86</v>
      </c>
      <c r="E581" s="125"/>
      <c r="F581" s="72"/>
      <c r="G581" s="72"/>
      <c r="H581" s="72"/>
      <c r="I581" s="72"/>
      <c r="J581" s="72">
        <f>SUM(F581:I581)</f>
        <v>0</v>
      </c>
      <c r="K581" s="148"/>
      <c r="L581" s="74"/>
      <c r="M581" s="72"/>
      <c r="N581" s="72"/>
      <c r="O581" s="72"/>
      <c r="P581" s="72"/>
      <c r="Q581" s="73"/>
      <c r="R581" s="70"/>
      <c r="S581" s="382"/>
    </row>
    <row r="582" spans="1:19" ht="12.75" hidden="1">
      <c r="A582" s="14">
        <f>A581+1</f>
        <v>20</v>
      </c>
      <c r="B582" s="58"/>
      <c r="C582" s="53"/>
      <c r="D582" s="20" t="s">
        <v>12</v>
      </c>
      <c r="E582" s="129" t="s">
        <v>87</v>
      </c>
      <c r="F582" s="37"/>
      <c r="G582" s="37"/>
      <c r="H582" s="38"/>
      <c r="I582" s="37"/>
      <c r="J582" s="37">
        <f>SUM(F582:I582)</f>
        <v>0</v>
      </c>
      <c r="K582" s="112"/>
      <c r="L582" s="36"/>
      <c r="M582" s="37"/>
      <c r="N582" s="37"/>
      <c r="O582" s="37"/>
      <c r="P582" s="37"/>
      <c r="Q582" s="27"/>
      <c r="R582" s="28"/>
      <c r="S582" s="376"/>
    </row>
    <row r="583" spans="1:19" ht="13.5" hidden="1" thickBot="1">
      <c r="A583" s="14">
        <f>A582+1</f>
        <v>21</v>
      </c>
      <c r="B583" s="58"/>
      <c r="C583" s="53"/>
      <c r="D583" s="20" t="s">
        <v>17</v>
      </c>
      <c r="E583" s="129" t="s">
        <v>88</v>
      </c>
      <c r="F583" s="37"/>
      <c r="G583" s="37"/>
      <c r="H583" s="38"/>
      <c r="I583" s="37"/>
      <c r="J583" s="37">
        <f>SUM(F583:I583)</f>
        <v>0</v>
      </c>
      <c r="K583" s="112"/>
      <c r="L583" s="36"/>
      <c r="M583" s="37"/>
      <c r="N583" s="37"/>
      <c r="O583" s="37"/>
      <c r="P583" s="37"/>
      <c r="Q583" s="27"/>
      <c r="R583" s="28"/>
      <c r="S583" s="373"/>
    </row>
    <row r="584" spans="1:20" s="32" customFormat="1" ht="12.75" hidden="1">
      <c r="A584" s="14"/>
      <c r="B584" s="58"/>
      <c r="C584" s="53"/>
      <c r="D584" s="20"/>
      <c r="E584" s="129"/>
      <c r="F584" s="37"/>
      <c r="G584" s="37"/>
      <c r="H584" s="38"/>
      <c r="I584" s="37"/>
      <c r="J584" s="37"/>
      <c r="K584" s="112"/>
      <c r="L584" s="39"/>
      <c r="M584" s="37"/>
      <c r="N584" s="37"/>
      <c r="O584" s="37"/>
      <c r="P584" s="37"/>
      <c r="Q584" s="27"/>
      <c r="R584" s="28"/>
      <c r="S584" s="374"/>
      <c r="T584" s="5"/>
    </row>
    <row r="585" spans="1:20" s="32" customFormat="1" ht="12.75" hidden="1">
      <c r="A585" s="14"/>
      <c r="B585" s="58"/>
      <c r="C585" s="53"/>
      <c r="D585" s="20"/>
      <c r="E585" s="129"/>
      <c r="F585" s="37"/>
      <c r="G585" s="37"/>
      <c r="H585" s="38"/>
      <c r="I585" s="37"/>
      <c r="J585" s="37"/>
      <c r="K585" s="112"/>
      <c r="L585" s="39"/>
      <c r="M585" s="37"/>
      <c r="N585" s="37"/>
      <c r="O585" s="37"/>
      <c r="P585" s="37"/>
      <c r="Q585" s="27"/>
      <c r="R585" s="28"/>
      <c r="S585" s="374"/>
      <c r="T585" s="5"/>
    </row>
    <row r="586" spans="1:20" s="32" customFormat="1" ht="12.75" hidden="1">
      <c r="A586" s="14"/>
      <c r="B586" s="58"/>
      <c r="C586" s="53"/>
      <c r="D586" s="20"/>
      <c r="E586" s="129"/>
      <c r="F586" s="37"/>
      <c r="G586" s="37"/>
      <c r="H586" s="38"/>
      <c r="I586" s="37"/>
      <c r="J586" s="37"/>
      <c r="K586" s="112"/>
      <c r="L586" s="39"/>
      <c r="M586" s="37"/>
      <c r="N586" s="37"/>
      <c r="O586" s="37"/>
      <c r="P586" s="37"/>
      <c r="Q586" s="27"/>
      <c r="R586" s="28"/>
      <c r="S586" s="374"/>
      <c r="T586" s="5"/>
    </row>
    <row r="587" spans="1:20" s="32" customFormat="1" ht="12.75" hidden="1">
      <c r="A587" s="14"/>
      <c r="B587" s="58"/>
      <c r="C587" s="53"/>
      <c r="D587" s="20"/>
      <c r="E587" s="129"/>
      <c r="F587" s="37"/>
      <c r="G587" s="37"/>
      <c r="H587" s="38"/>
      <c r="I587" s="37"/>
      <c r="J587" s="37"/>
      <c r="K587" s="112"/>
      <c r="L587" s="39"/>
      <c r="M587" s="37"/>
      <c r="N587" s="37"/>
      <c r="O587" s="37"/>
      <c r="P587" s="37"/>
      <c r="Q587" s="27"/>
      <c r="R587" s="28"/>
      <c r="S587" s="374"/>
      <c r="T587" s="5"/>
    </row>
    <row r="588" spans="1:20" s="32" customFormat="1" ht="12.75" hidden="1">
      <c r="A588" s="14"/>
      <c r="B588" s="58"/>
      <c r="C588" s="53"/>
      <c r="D588" s="20"/>
      <c r="E588" s="129"/>
      <c r="F588" s="37"/>
      <c r="G588" s="37"/>
      <c r="H588" s="38"/>
      <c r="I588" s="37"/>
      <c r="J588" s="37"/>
      <c r="K588" s="112"/>
      <c r="L588" s="39"/>
      <c r="M588" s="37"/>
      <c r="N588" s="37"/>
      <c r="O588" s="37"/>
      <c r="P588" s="37"/>
      <c r="Q588" s="27"/>
      <c r="R588" s="28"/>
      <c r="S588" s="374"/>
      <c r="T588" s="5"/>
    </row>
    <row r="589" spans="1:20" s="32" customFormat="1" ht="12.75" hidden="1">
      <c r="A589" s="14"/>
      <c r="B589" s="58"/>
      <c r="C589" s="53"/>
      <c r="D589" s="20"/>
      <c r="E589" s="129"/>
      <c r="F589" s="37"/>
      <c r="G589" s="37"/>
      <c r="H589" s="38"/>
      <c r="I589" s="37"/>
      <c r="J589" s="37"/>
      <c r="K589" s="112"/>
      <c r="L589" s="39"/>
      <c r="M589" s="37"/>
      <c r="N589" s="37"/>
      <c r="O589" s="37"/>
      <c r="P589" s="37"/>
      <c r="Q589" s="27"/>
      <c r="R589" s="28"/>
      <c r="S589" s="374"/>
      <c r="T589" s="5"/>
    </row>
    <row r="590" spans="1:20" s="32" customFormat="1" ht="12.75" hidden="1">
      <c r="A590" s="14"/>
      <c r="B590" s="58"/>
      <c r="C590" s="53"/>
      <c r="D590" s="20"/>
      <c r="E590" s="129"/>
      <c r="F590" s="37"/>
      <c r="G590" s="37"/>
      <c r="H590" s="38"/>
      <c r="I590" s="37"/>
      <c r="J590" s="37"/>
      <c r="K590" s="112"/>
      <c r="L590" s="39"/>
      <c r="M590" s="37"/>
      <c r="N590" s="37"/>
      <c r="O590" s="37"/>
      <c r="P590" s="37"/>
      <c r="Q590" s="27"/>
      <c r="R590" s="28"/>
      <c r="S590" s="374"/>
      <c r="T590" s="5"/>
    </row>
    <row r="591" spans="1:20" s="32" customFormat="1" ht="12.75" hidden="1">
      <c r="A591" s="14"/>
      <c r="B591" s="58"/>
      <c r="C591" s="53"/>
      <c r="D591" s="20"/>
      <c r="E591" s="129"/>
      <c r="F591" s="37"/>
      <c r="G591" s="37"/>
      <c r="H591" s="38"/>
      <c r="I591" s="37"/>
      <c r="J591" s="37"/>
      <c r="K591" s="112"/>
      <c r="L591" s="39"/>
      <c r="M591" s="37"/>
      <c r="N591" s="37"/>
      <c r="O591" s="37"/>
      <c r="P591" s="37"/>
      <c r="Q591" s="27"/>
      <c r="R591" s="28"/>
      <c r="S591" s="374"/>
      <c r="T591" s="5"/>
    </row>
    <row r="592" spans="1:20" s="32" customFormat="1" ht="12.75" hidden="1">
      <c r="A592" s="14"/>
      <c r="B592" s="58"/>
      <c r="C592" s="53"/>
      <c r="D592" s="20"/>
      <c r="E592" s="129"/>
      <c r="F592" s="37"/>
      <c r="G592" s="37"/>
      <c r="H592" s="38"/>
      <c r="I592" s="37"/>
      <c r="J592" s="37"/>
      <c r="K592" s="112"/>
      <c r="L592" s="39"/>
      <c r="M592" s="37"/>
      <c r="N592" s="37"/>
      <c r="O592" s="37"/>
      <c r="P592" s="37"/>
      <c r="Q592" s="27"/>
      <c r="R592" s="28"/>
      <c r="S592" s="374"/>
      <c r="T592" s="5"/>
    </row>
    <row r="593" spans="1:20" s="32" customFormat="1" ht="12.75" hidden="1">
      <c r="A593" s="14"/>
      <c r="B593" s="58"/>
      <c r="C593" s="53"/>
      <c r="D593" s="20"/>
      <c r="E593" s="129"/>
      <c r="F593" s="37"/>
      <c r="G593" s="37"/>
      <c r="H593" s="38"/>
      <c r="I593" s="37"/>
      <c r="J593" s="37"/>
      <c r="K593" s="112"/>
      <c r="L593" s="39"/>
      <c r="M593" s="37"/>
      <c r="N593" s="37"/>
      <c r="O593" s="37"/>
      <c r="P593" s="37"/>
      <c r="Q593" s="27"/>
      <c r="R593" s="28"/>
      <c r="S593" s="374"/>
      <c r="T593" s="5"/>
    </row>
    <row r="594" spans="1:20" s="32" customFormat="1" ht="12.75" hidden="1">
      <c r="A594" s="14"/>
      <c r="B594" s="58"/>
      <c r="C594" s="53"/>
      <c r="D594" s="20"/>
      <c r="E594" s="129"/>
      <c r="F594" s="37"/>
      <c r="G594" s="37"/>
      <c r="H594" s="38"/>
      <c r="I594" s="37"/>
      <c r="J594" s="37"/>
      <c r="K594" s="112"/>
      <c r="L594" s="39"/>
      <c r="M594" s="37"/>
      <c r="N594" s="37"/>
      <c r="O594" s="37"/>
      <c r="P594" s="37"/>
      <c r="Q594" s="27"/>
      <c r="R594" s="28"/>
      <c r="S594" s="374"/>
      <c r="T594" s="5"/>
    </row>
    <row r="595" spans="1:20" s="32" customFormat="1" ht="12.75" hidden="1">
      <c r="A595" s="14"/>
      <c r="B595" s="58"/>
      <c r="C595" s="53"/>
      <c r="D595" s="20"/>
      <c r="E595" s="129"/>
      <c r="F595" s="37"/>
      <c r="G595" s="37"/>
      <c r="H595" s="38"/>
      <c r="I595" s="37"/>
      <c r="J595" s="37"/>
      <c r="K595" s="112"/>
      <c r="L595" s="39"/>
      <c r="M595" s="37"/>
      <c r="N595" s="37"/>
      <c r="O595" s="37"/>
      <c r="P595" s="37"/>
      <c r="Q595" s="27"/>
      <c r="R595" s="28"/>
      <c r="S595" s="374"/>
      <c r="T595" s="5"/>
    </row>
    <row r="596" spans="1:20" s="32" customFormat="1" ht="2.25" customHeight="1" hidden="1">
      <c r="A596" s="14"/>
      <c r="B596" s="58"/>
      <c r="C596" s="53"/>
      <c r="D596" s="20"/>
      <c r="E596" s="129"/>
      <c r="F596" s="37"/>
      <c r="G596" s="37"/>
      <c r="H596" s="38"/>
      <c r="I596" s="37"/>
      <c r="J596" s="37"/>
      <c r="K596" s="112"/>
      <c r="L596" s="39"/>
      <c r="M596" s="37"/>
      <c r="N596" s="37"/>
      <c r="O596" s="37"/>
      <c r="P596" s="37"/>
      <c r="Q596" s="27"/>
      <c r="R596" s="28"/>
      <c r="S596" s="374"/>
      <c r="T596" s="5"/>
    </row>
    <row r="597" spans="1:20" s="32" customFormat="1" ht="18.75" hidden="1">
      <c r="A597" s="14"/>
      <c r="B597" s="131" t="s">
        <v>0</v>
      </c>
      <c r="C597" s="53"/>
      <c r="D597" s="20"/>
      <c r="E597" s="141"/>
      <c r="F597" s="37"/>
      <c r="G597" s="37"/>
      <c r="H597" s="38"/>
      <c r="I597" s="37"/>
      <c r="J597" s="44"/>
      <c r="K597" s="113"/>
      <c r="L597" s="39"/>
      <c r="M597" s="37"/>
      <c r="N597" s="37"/>
      <c r="O597" s="44"/>
      <c r="P597" s="44"/>
      <c r="Q597" s="45"/>
      <c r="R597" s="33"/>
      <c r="S597" s="375"/>
      <c r="T597" s="5"/>
    </row>
    <row r="598" spans="1:20" s="32" customFormat="1" ht="2.25" customHeight="1" hidden="1">
      <c r="A598" s="14"/>
      <c r="B598" s="58"/>
      <c r="C598" s="53"/>
      <c r="D598" s="20"/>
      <c r="E598" s="129"/>
      <c r="F598" s="37"/>
      <c r="G598" s="37"/>
      <c r="H598" s="38"/>
      <c r="I598" s="37"/>
      <c r="J598" s="44"/>
      <c r="K598" s="113"/>
      <c r="L598" s="39"/>
      <c r="M598" s="37"/>
      <c r="N598" s="37"/>
      <c r="O598" s="44"/>
      <c r="P598" s="44"/>
      <c r="Q598" s="45"/>
      <c r="R598" s="33"/>
      <c r="S598" s="375"/>
      <c r="T598" s="5"/>
    </row>
    <row r="599" spans="1:20" s="32" customFormat="1" ht="13.5" customHeight="1" hidden="1">
      <c r="A599" s="464" t="s">
        <v>1</v>
      </c>
      <c r="B599" s="465"/>
      <c r="C599" s="465"/>
      <c r="D599" s="465"/>
      <c r="E599" s="465"/>
      <c r="F599" s="465"/>
      <c r="G599" s="465"/>
      <c r="H599" s="465"/>
      <c r="I599" s="465"/>
      <c r="J599" s="465"/>
      <c r="K599" s="466"/>
      <c r="L599" s="114"/>
      <c r="M599" s="115"/>
      <c r="N599" s="115"/>
      <c r="O599" s="115"/>
      <c r="P599" s="115"/>
      <c r="Q599" s="116"/>
      <c r="R599" s="9"/>
      <c r="S599" s="483"/>
      <c r="T599" s="5"/>
    </row>
    <row r="600" spans="1:20" s="32" customFormat="1" ht="15" customHeight="1" hidden="1">
      <c r="A600" s="132"/>
      <c r="B600" s="133"/>
      <c r="C600" s="134"/>
      <c r="D600" s="135"/>
      <c r="E600" s="136"/>
      <c r="F600" s="470" t="s">
        <v>2</v>
      </c>
      <c r="G600" s="470"/>
      <c r="H600" s="470"/>
      <c r="I600" s="470"/>
      <c r="J600" s="470"/>
      <c r="K600" s="137"/>
      <c r="L600" s="471"/>
      <c r="M600" s="470"/>
      <c r="N600" s="470"/>
      <c r="O600" s="470"/>
      <c r="P600" s="470"/>
      <c r="Q600" s="472"/>
      <c r="R600" s="10"/>
      <c r="S600" s="484"/>
      <c r="T600" s="5"/>
    </row>
    <row r="601" spans="1:20" s="32" customFormat="1" ht="12.75" hidden="1">
      <c r="A601" s="132"/>
      <c r="B601" s="138" t="s">
        <v>4</v>
      </c>
      <c r="C601" s="135" t="s">
        <v>5</v>
      </c>
      <c r="D601" s="473" t="s">
        <v>6</v>
      </c>
      <c r="E601" s="474"/>
      <c r="F601" s="474"/>
      <c r="G601" s="474"/>
      <c r="H601" s="474"/>
      <c r="I601" s="474"/>
      <c r="J601" s="474"/>
      <c r="K601" s="139"/>
      <c r="L601" s="475"/>
      <c r="M601" s="476"/>
      <c r="N601" s="476"/>
      <c r="O601" s="476"/>
      <c r="P601" s="476"/>
      <c r="Q601" s="477"/>
      <c r="R601" s="11"/>
      <c r="S601" s="484"/>
      <c r="T601" s="5"/>
    </row>
    <row r="602" spans="1:20" s="32" customFormat="1" ht="12.75" hidden="1">
      <c r="A602" s="132"/>
      <c r="B602" s="138" t="s">
        <v>7</v>
      </c>
      <c r="C602" s="135" t="s">
        <v>8</v>
      </c>
      <c r="D602" s="135"/>
      <c r="E602" s="136" t="s">
        <v>9</v>
      </c>
      <c r="F602" s="428">
        <v>610</v>
      </c>
      <c r="G602" s="428">
        <v>620</v>
      </c>
      <c r="H602" s="428">
        <v>630</v>
      </c>
      <c r="I602" s="428">
        <v>640</v>
      </c>
      <c r="J602" s="428" t="s">
        <v>10</v>
      </c>
      <c r="K602" s="140"/>
      <c r="L602" s="478"/>
      <c r="M602" s="428"/>
      <c r="N602" s="428"/>
      <c r="O602" s="428"/>
      <c r="P602" s="428"/>
      <c r="Q602" s="479"/>
      <c r="R602" s="12"/>
      <c r="S602" s="484"/>
      <c r="T602" s="5"/>
    </row>
    <row r="603" spans="1:20" s="32" customFormat="1" ht="13.5" hidden="1" thickBot="1">
      <c r="A603" s="132"/>
      <c r="B603" s="138"/>
      <c r="C603" s="135"/>
      <c r="D603" s="135"/>
      <c r="E603" s="136"/>
      <c r="F603" s="428"/>
      <c r="G603" s="428"/>
      <c r="H603" s="428"/>
      <c r="I603" s="428"/>
      <c r="J603" s="428"/>
      <c r="K603" s="140"/>
      <c r="L603" s="478"/>
      <c r="M603" s="428"/>
      <c r="N603" s="428"/>
      <c r="O603" s="428"/>
      <c r="P603" s="428"/>
      <c r="Q603" s="479"/>
      <c r="R603" s="12"/>
      <c r="S603" s="485"/>
      <c r="T603" s="5"/>
    </row>
    <row r="604" spans="1:19" ht="12.75" hidden="1">
      <c r="A604" s="14">
        <f>A583+1</f>
        <v>22</v>
      </c>
      <c r="B604" s="56">
        <v>3</v>
      </c>
      <c r="C604" s="122" t="s">
        <v>89</v>
      </c>
      <c r="D604" s="123"/>
      <c r="E604" s="123"/>
      <c r="F604" s="78" t="e">
        <f>F605+F610+#REF!+F614</f>
        <v>#REF!</v>
      </c>
      <c r="G604" s="78" t="e">
        <f>G605+G610+#REF!+G614</f>
        <v>#REF!</v>
      </c>
      <c r="H604" s="78" t="e">
        <f>H605+H610+#REF!+H614</f>
        <v>#REF!</v>
      </c>
      <c r="I604" s="78" t="e">
        <f>I605+I610+#REF!+I614+#REF!+#REF!</f>
        <v>#REF!</v>
      </c>
      <c r="J604" s="78" t="e">
        <f>SUM(F604:I604)</f>
        <v>#REF!</v>
      </c>
      <c r="K604" s="144"/>
      <c r="L604" s="79"/>
      <c r="M604" s="78"/>
      <c r="N604" s="78"/>
      <c r="O604" s="78"/>
      <c r="P604" s="78"/>
      <c r="Q604" s="57"/>
      <c r="R604" s="15"/>
      <c r="S604" s="383"/>
    </row>
    <row r="605" spans="1:19" ht="12.75" hidden="1">
      <c r="A605" s="14">
        <f>A604+1</f>
        <v>23</v>
      </c>
      <c r="B605" s="58"/>
      <c r="C605" s="76" t="s">
        <v>90</v>
      </c>
      <c r="D605" s="59" t="s">
        <v>91</v>
      </c>
      <c r="E605" s="125"/>
      <c r="F605" s="72">
        <f>F606</f>
        <v>180</v>
      </c>
      <c r="G605" s="72">
        <f>G606</f>
        <v>63</v>
      </c>
      <c r="H605" s="72">
        <f>H606</f>
        <v>20</v>
      </c>
      <c r="I605" s="72"/>
      <c r="J605" s="72">
        <f>SUM(F605:I605)</f>
        <v>263</v>
      </c>
      <c r="K605" s="148"/>
      <c r="L605" s="74"/>
      <c r="M605" s="72"/>
      <c r="N605" s="72"/>
      <c r="O605" s="72"/>
      <c r="P605" s="72"/>
      <c r="Q605" s="73"/>
      <c r="R605" s="70"/>
      <c r="S605" s="382"/>
    </row>
    <row r="606" spans="1:19" ht="12.75" hidden="1">
      <c r="A606" s="14">
        <f>A605+1</f>
        <v>24</v>
      </c>
      <c r="B606" s="58"/>
      <c r="C606" s="53"/>
      <c r="D606" s="20" t="s">
        <v>12</v>
      </c>
      <c r="E606" s="127" t="s">
        <v>92</v>
      </c>
      <c r="F606" s="50">
        <v>180</v>
      </c>
      <c r="G606" s="50">
        <v>63</v>
      </c>
      <c r="H606" s="77">
        <v>20</v>
      </c>
      <c r="I606" s="50"/>
      <c r="J606" s="37">
        <f>SUM(F606:I606)</f>
        <v>263</v>
      </c>
      <c r="K606" s="112"/>
      <c r="L606" s="49"/>
      <c r="M606" s="50"/>
      <c r="N606" s="50"/>
      <c r="O606" s="50"/>
      <c r="P606" s="50"/>
      <c r="Q606" s="60"/>
      <c r="R606" s="48"/>
      <c r="S606" s="376"/>
    </row>
    <row r="607" spans="1:19" ht="12.75">
      <c r="A607" s="14">
        <v>19</v>
      </c>
      <c r="B607" s="58"/>
      <c r="C607" s="53"/>
      <c r="D607" s="20"/>
      <c r="E607" s="129" t="s">
        <v>13</v>
      </c>
      <c r="F607" s="50"/>
      <c r="G607" s="50"/>
      <c r="H607" s="38">
        <v>1140</v>
      </c>
      <c r="I607" s="37"/>
      <c r="J607" s="37">
        <v>1140</v>
      </c>
      <c r="K607" s="112"/>
      <c r="L607" s="49"/>
      <c r="M607" s="50"/>
      <c r="N607" s="50"/>
      <c r="O607" s="50"/>
      <c r="P607" s="50"/>
      <c r="Q607" s="60"/>
      <c r="R607" s="48"/>
      <c r="S607" s="377">
        <v>1140</v>
      </c>
    </row>
    <row r="608" spans="1:19" ht="12.75">
      <c r="A608" s="14">
        <v>20</v>
      </c>
      <c r="B608" s="58"/>
      <c r="C608" s="53"/>
      <c r="D608" s="20"/>
      <c r="E608" s="129"/>
      <c r="F608" s="50"/>
      <c r="G608" s="50"/>
      <c r="H608" s="77"/>
      <c r="I608" s="50"/>
      <c r="J608" s="37"/>
      <c r="K608" s="112"/>
      <c r="L608" s="49"/>
      <c r="M608" s="50"/>
      <c r="N608" s="50"/>
      <c r="O608" s="50"/>
      <c r="P608" s="50"/>
      <c r="Q608" s="60"/>
      <c r="R608" s="48"/>
      <c r="S608" s="377"/>
    </row>
    <row r="609" spans="1:19" ht="12.75">
      <c r="A609" s="14">
        <v>21</v>
      </c>
      <c r="B609" s="156" t="s">
        <v>107</v>
      </c>
      <c r="C609" s="151" t="s">
        <v>108</v>
      </c>
      <c r="D609" s="158"/>
      <c r="E609" s="158"/>
      <c r="F609" s="153">
        <f>'8 Vzdelávanie SK'!F610/30.126*1000</f>
        <v>0</v>
      </c>
      <c r="G609" s="153">
        <f>'8 Vzdelávanie SK'!G610/30.126*1000</f>
        <v>0</v>
      </c>
      <c r="H609" s="153"/>
      <c r="I609" s="153"/>
      <c r="J609" s="153"/>
      <c r="K609" s="144"/>
      <c r="L609" s="79"/>
      <c r="M609" s="153"/>
      <c r="N609" s="153"/>
      <c r="O609" s="153"/>
      <c r="P609" s="153"/>
      <c r="Q609" s="154"/>
      <c r="R609" s="15"/>
      <c r="S609" s="236">
        <f>J609</f>
        <v>0</v>
      </c>
    </row>
    <row r="610" spans="1:19" ht="12.75">
      <c r="A610" s="14">
        <v>22</v>
      </c>
      <c r="B610" s="76" t="s">
        <v>109</v>
      </c>
      <c r="C610" s="76" t="s">
        <v>239</v>
      </c>
      <c r="D610" s="59" t="s">
        <v>214</v>
      </c>
      <c r="E610" s="125"/>
      <c r="F610" s="16">
        <v>0</v>
      </c>
      <c r="G610" s="16">
        <v>0</v>
      </c>
      <c r="H610" s="16">
        <v>3202</v>
      </c>
      <c r="I610" s="16"/>
      <c r="J610" s="16">
        <v>3202</v>
      </c>
      <c r="K610" s="126"/>
      <c r="L610" s="51"/>
      <c r="M610" s="16"/>
      <c r="N610" s="16"/>
      <c r="O610" s="16"/>
      <c r="P610" s="16"/>
      <c r="Q610" s="17"/>
      <c r="R610" s="18"/>
      <c r="S610" s="378">
        <f>J610</f>
        <v>3202</v>
      </c>
    </row>
    <row r="611" spans="1:19" ht="12.75">
      <c r="A611" s="14">
        <v>23</v>
      </c>
      <c r="B611" s="58"/>
      <c r="C611" s="53"/>
      <c r="D611" s="20"/>
      <c r="E611" s="129" t="s">
        <v>237</v>
      </c>
      <c r="F611" s="37"/>
      <c r="G611" s="37"/>
      <c r="H611" s="38">
        <f>'8 Vzdelávanie SK'!H612/30.126*1000</f>
        <v>0</v>
      </c>
      <c r="I611" s="38"/>
      <c r="J611" s="38">
        <f>'8 Vzdelávanie SK'!J612/30.126*1000</f>
        <v>0</v>
      </c>
      <c r="K611" s="112"/>
      <c r="L611" s="36"/>
      <c r="M611" s="37"/>
      <c r="N611" s="37"/>
      <c r="O611" s="37"/>
      <c r="P611" s="37"/>
      <c r="Q611" s="27"/>
      <c r="R611" s="28"/>
      <c r="S611" s="376">
        <f>J611</f>
        <v>0</v>
      </c>
    </row>
    <row r="612" spans="1:19" ht="12.75">
      <c r="A612" s="14">
        <v>24</v>
      </c>
      <c r="B612" s="58"/>
      <c r="C612" s="53"/>
      <c r="D612" s="20"/>
      <c r="E612" s="129" t="s">
        <v>238</v>
      </c>
      <c r="F612" s="37"/>
      <c r="G612" s="37"/>
      <c r="H612" s="38">
        <f>'8 Vzdelávanie SK'!H613/30.126*1000</f>
        <v>0</v>
      </c>
      <c r="I612" s="38"/>
      <c r="J612" s="38">
        <f>'8 Vzdelávanie SK'!J613/30.126*1000</f>
        <v>0</v>
      </c>
      <c r="K612" s="112"/>
      <c r="L612" s="36"/>
      <c r="M612" s="37"/>
      <c r="N612" s="37"/>
      <c r="O612" s="37"/>
      <c r="P612" s="37"/>
      <c r="Q612" s="27"/>
      <c r="R612" s="28"/>
      <c r="S612" s="376">
        <f>J612</f>
        <v>0</v>
      </c>
    </row>
    <row r="613" spans="1:19" ht="12.75">
      <c r="A613" s="14">
        <v>25</v>
      </c>
      <c r="B613" s="58"/>
      <c r="C613" s="53"/>
      <c r="D613" s="20"/>
      <c r="E613" s="129"/>
      <c r="F613" s="37"/>
      <c r="G613" s="37"/>
      <c r="H613" s="38"/>
      <c r="I613" s="37"/>
      <c r="J613" s="37"/>
      <c r="K613" s="112"/>
      <c r="L613" s="36"/>
      <c r="M613" s="37"/>
      <c r="N613" s="37"/>
      <c r="O613" s="37"/>
      <c r="P613" s="37"/>
      <c r="Q613" s="27"/>
      <c r="R613" s="28"/>
      <c r="S613" s="376"/>
    </row>
    <row r="614" spans="1:19" ht="12.75">
      <c r="A614" s="14">
        <v>26</v>
      </c>
      <c r="B614" s="76" t="s">
        <v>110</v>
      </c>
      <c r="C614" s="76" t="s">
        <v>241</v>
      </c>
      <c r="D614" s="59" t="s">
        <v>242</v>
      </c>
      <c r="E614" s="125"/>
      <c r="F614" s="16">
        <v>0</v>
      </c>
      <c r="G614" s="16">
        <v>0</v>
      </c>
      <c r="H614" s="16">
        <v>1357</v>
      </c>
      <c r="I614" s="16"/>
      <c r="J614" s="16">
        <v>1357</v>
      </c>
      <c r="K614" s="126"/>
      <c r="L614" s="51"/>
      <c r="M614" s="16"/>
      <c r="N614" s="16"/>
      <c r="O614" s="16"/>
      <c r="P614" s="16"/>
      <c r="Q614" s="17"/>
      <c r="R614" s="18"/>
      <c r="S614" s="382">
        <v>1357</v>
      </c>
    </row>
    <row r="615" spans="1:19" ht="12.75">
      <c r="A615" s="14">
        <v>27</v>
      </c>
      <c r="B615" s="76" t="s">
        <v>111</v>
      </c>
      <c r="C615" s="76" t="s">
        <v>241</v>
      </c>
      <c r="D615" s="59" t="s">
        <v>243</v>
      </c>
      <c r="E615" s="125"/>
      <c r="F615" s="16">
        <v>0</v>
      </c>
      <c r="G615" s="16">
        <v>0</v>
      </c>
      <c r="H615" s="16">
        <v>1665</v>
      </c>
      <c r="I615" s="16"/>
      <c r="J615" s="16">
        <v>1665</v>
      </c>
      <c r="K615" s="126"/>
      <c r="L615" s="51"/>
      <c r="M615" s="16"/>
      <c r="N615" s="16"/>
      <c r="O615" s="16"/>
      <c r="P615" s="16"/>
      <c r="Q615" s="17"/>
      <c r="R615" s="18"/>
      <c r="S615" s="382">
        <v>1665</v>
      </c>
    </row>
    <row r="616" spans="1:19" ht="12.75">
      <c r="A616" s="14">
        <v>28</v>
      </c>
      <c r="B616" s="58"/>
      <c r="C616" s="53"/>
      <c r="D616" s="20"/>
      <c r="E616" s="129" t="s">
        <v>128</v>
      </c>
      <c r="F616" s="37"/>
      <c r="G616" s="37"/>
      <c r="H616" s="38"/>
      <c r="I616" s="37"/>
      <c r="J616" s="37"/>
      <c r="K616" s="112"/>
      <c r="L616" s="36"/>
      <c r="M616" s="37"/>
      <c r="N616" s="37"/>
      <c r="O616" s="37"/>
      <c r="P616" s="37"/>
      <c r="Q616" s="27"/>
      <c r="R616" s="28"/>
      <c r="S616" s="376"/>
    </row>
    <row r="617" spans="1:19" ht="12.75">
      <c r="A617" s="14">
        <v>29</v>
      </c>
      <c r="B617" s="156" t="s">
        <v>113</v>
      </c>
      <c r="C617" s="151" t="s">
        <v>328</v>
      </c>
      <c r="D617" s="158"/>
      <c r="E617" s="158"/>
      <c r="F617" s="153" t="s">
        <v>128</v>
      </c>
      <c r="G617" s="153" t="s">
        <v>128</v>
      </c>
      <c r="H617" s="153">
        <v>5796</v>
      </c>
      <c r="I617" s="153"/>
      <c r="J617" s="153">
        <v>5796</v>
      </c>
      <c r="K617" s="144"/>
      <c r="L617" s="79"/>
      <c r="M617" s="153"/>
      <c r="N617" s="153"/>
      <c r="O617" s="153"/>
      <c r="P617" s="153"/>
      <c r="Q617" s="154"/>
      <c r="R617" s="15"/>
      <c r="S617" s="236">
        <f>J617</f>
        <v>5796</v>
      </c>
    </row>
    <row r="618" spans="1:19" ht="12.75">
      <c r="A618" s="14">
        <v>30</v>
      </c>
      <c r="B618" s="58"/>
      <c r="C618" s="53" t="s">
        <v>219</v>
      </c>
      <c r="D618" s="20"/>
      <c r="E618" s="129" t="s">
        <v>326</v>
      </c>
      <c r="F618" s="37"/>
      <c r="G618" s="37"/>
      <c r="H618" s="38">
        <v>2376</v>
      </c>
      <c r="I618" s="38"/>
      <c r="J618" s="38">
        <v>2376</v>
      </c>
      <c r="K618" s="112"/>
      <c r="L618" s="36"/>
      <c r="M618" s="37"/>
      <c r="N618" s="37"/>
      <c r="O618" s="37"/>
      <c r="P618" s="37"/>
      <c r="Q618" s="27"/>
      <c r="R618" s="28"/>
      <c r="S618" s="376">
        <f>J618</f>
        <v>2376</v>
      </c>
    </row>
    <row r="619" spans="1:19" ht="12.75">
      <c r="A619" s="14">
        <v>31</v>
      </c>
      <c r="B619" s="58"/>
      <c r="C619" s="53"/>
      <c r="D619" s="20"/>
      <c r="E619" s="129" t="s">
        <v>327</v>
      </c>
      <c r="F619" s="37"/>
      <c r="G619" s="37"/>
      <c r="H619" s="38">
        <v>3420</v>
      </c>
      <c r="I619" s="37"/>
      <c r="J619" s="37">
        <v>3420</v>
      </c>
      <c r="K619" s="112"/>
      <c r="L619" s="36"/>
      <c r="M619" s="37"/>
      <c r="N619" s="37"/>
      <c r="O619" s="37"/>
      <c r="P619" s="37"/>
      <c r="Q619" s="27"/>
      <c r="R619" s="28"/>
      <c r="S619" s="376">
        <v>3420</v>
      </c>
    </row>
    <row r="620" spans="1:19" ht="12.75">
      <c r="A620" s="14">
        <v>32</v>
      </c>
      <c r="B620" s="156" t="s">
        <v>114</v>
      </c>
      <c r="C620" s="151" t="s">
        <v>115</v>
      </c>
      <c r="D620" s="158"/>
      <c r="E620" s="158"/>
      <c r="F620" s="153">
        <v>0</v>
      </c>
      <c r="G620" s="153">
        <v>0</v>
      </c>
      <c r="H620" s="153">
        <v>0</v>
      </c>
      <c r="I620" s="153">
        <v>0</v>
      </c>
      <c r="J620" s="153">
        <v>0</v>
      </c>
      <c r="K620" s="144"/>
      <c r="L620" s="79"/>
      <c r="M620" s="153"/>
      <c r="N620" s="153"/>
      <c r="O620" s="153"/>
      <c r="P620" s="153"/>
      <c r="Q620" s="154"/>
      <c r="R620" s="15"/>
      <c r="S620" s="236">
        <v>0</v>
      </c>
    </row>
    <row r="621" spans="1:19" ht="12.75">
      <c r="A621" s="14">
        <v>33</v>
      </c>
      <c r="B621" s="76" t="s">
        <v>116</v>
      </c>
      <c r="C621" s="76" t="s">
        <v>56</v>
      </c>
      <c r="D621" s="59" t="s">
        <v>117</v>
      </c>
      <c r="E621" s="125"/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26"/>
      <c r="L621" s="51"/>
      <c r="M621" s="16"/>
      <c r="N621" s="16"/>
      <c r="O621" s="16"/>
      <c r="P621" s="16">
        <v>353667</v>
      </c>
      <c r="Q621" s="16">
        <v>353667</v>
      </c>
      <c r="R621" s="18"/>
      <c r="S621" s="16">
        <v>353667</v>
      </c>
    </row>
    <row r="622" spans="1:19" ht="12.75">
      <c r="A622" s="14">
        <v>34</v>
      </c>
      <c r="B622" s="58"/>
      <c r="C622" s="53"/>
      <c r="D622" s="20"/>
      <c r="E622" s="129" t="s">
        <v>345</v>
      </c>
      <c r="F622" s="37"/>
      <c r="G622" s="37"/>
      <c r="H622" s="38"/>
      <c r="I622" s="37"/>
      <c r="J622" s="37">
        <v>0</v>
      </c>
      <c r="K622" s="149"/>
      <c r="L622" s="29"/>
      <c r="M622" s="37"/>
      <c r="N622" s="37"/>
      <c r="O622" s="37"/>
      <c r="P622" s="37">
        <v>353667</v>
      </c>
      <c r="Q622" s="37">
        <v>353667</v>
      </c>
      <c r="R622" s="28"/>
      <c r="S622" s="37">
        <v>353667</v>
      </c>
    </row>
    <row r="623" spans="1:19" ht="12.75">
      <c r="A623" s="14">
        <v>35</v>
      </c>
      <c r="B623" s="58"/>
      <c r="C623" s="53"/>
      <c r="D623" s="20"/>
      <c r="E623" s="129" t="s">
        <v>346</v>
      </c>
      <c r="F623" s="37"/>
      <c r="G623" s="37"/>
      <c r="H623" s="38"/>
      <c r="I623" s="37"/>
      <c r="J623" s="37"/>
      <c r="K623" s="149"/>
      <c r="L623" s="29"/>
      <c r="M623" s="37"/>
      <c r="N623" s="37"/>
      <c r="O623" s="37"/>
      <c r="P623" s="37"/>
      <c r="Q623" s="27"/>
      <c r="R623" s="28"/>
      <c r="S623" s="376"/>
    </row>
    <row r="624" spans="1:19" ht="12.75">
      <c r="A624" s="14">
        <v>36</v>
      </c>
      <c r="B624" s="156" t="s">
        <v>212</v>
      </c>
      <c r="C624" s="151" t="s">
        <v>213</v>
      </c>
      <c r="D624" s="158"/>
      <c r="E624" s="158"/>
      <c r="F624" s="153">
        <v>0</v>
      </c>
      <c r="G624" s="153">
        <v>0</v>
      </c>
      <c r="H624" s="153"/>
      <c r="I624" s="153"/>
      <c r="J624" s="153"/>
      <c r="K624" s="144"/>
      <c r="L624" s="79"/>
      <c r="M624" s="153"/>
      <c r="N624" s="153"/>
      <c r="O624" s="153"/>
      <c r="P624" s="153"/>
      <c r="Q624" s="154"/>
      <c r="R624" s="15"/>
      <c r="S624" s="236">
        <f aca="true" t="shared" si="35" ref="S624:S629">J624</f>
        <v>0</v>
      </c>
    </row>
    <row r="625" spans="1:19" ht="12.75">
      <c r="A625" s="14">
        <v>37</v>
      </c>
      <c r="B625" s="76" t="s">
        <v>215</v>
      </c>
      <c r="C625" s="76"/>
      <c r="D625" s="59"/>
      <c r="E625" s="125" t="s">
        <v>235</v>
      </c>
      <c r="F625" s="16">
        <v>0</v>
      </c>
      <c r="G625" s="16">
        <v>0</v>
      </c>
      <c r="H625" s="16">
        <v>5245</v>
      </c>
      <c r="I625" s="16"/>
      <c r="J625" s="16">
        <v>5245</v>
      </c>
      <c r="K625" s="126"/>
      <c r="L625" s="51"/>
      <c r="M625" s="16"/>
      <c r="N625" s="16"/>
      <c r="O625" s="16"/>
      <c r="P625" s="16"/>
      <c r="Q625" s="17"/>
      <c r="R625" s="18"/>
      <c r="S625" s="378">
        <f t="shared" si="35"/>
        <v>5245</v>
      </c>
    </row>
    <row r="626" spans="1:19" ht="12.75">
      <c r="A626" s="14">
        <v>38</v>
      </c>
      <c r="B626" s="58"/>
      <c r="C626" s="53" t="s">
        <v>234</v>
      </c>
      <c r="D626" s="20"/>
      <c r="E626" s="129" t="s">
        <v>112</v>
      </c>
      <c r="F626" s="37"/>
      <c r="G626" s="37"/>
      <c r="H626" s="38">
        <v>1660</v>
      </c>
      <c r="I626" s="38"/>
      <c r="J626" s="38">
        <v>1660</v>
      </c>
      <c r="K626" s="149"/>
      <c r="L626" s="29"/>
      <c r="M626" s="37"/>
      <c r="N626" s="37"/>
      <c r="O626" s="37"/>
      <c r="P626" s="37" t="s">
        <v>128</v>
      </c>
      <c r="Q626" s="27" t="s">
        <v>128</v>
      </c>
      <c r="R626" s="28"/>
      <c r="S626" s="376">
        <f t="shared" si="35"/>
        <v>1660</v>
      </c>
    </row>
    <row r="627" spans="1:19" ht="12.75">
      <c r="A627" s="14">
        <v>39</v>
      </c>
      <c r="B627" s="58"/>
      <c r="C627" s="53" t="s">
        <v>234</v>
      </c>
      <c r="D627" s="20"/>
      <c r="E627" s="129" t="s">
        <v>216</v>
      </c>
      <c r="F627" s="37"/>
      <c r="G627" s="37"/>
      <c r="H627" s="38"/>
      <c r="I627" s="38"/>
      <c r="J627" s="38"/>
      <c r="K627" s="149"/>
      <c r="L627" s="29"/>
      <c r="M627" s="37"/>
      <c r="N627" s="37"/>
      <c r="O627" s="37"/>
      <c r="P627" s="37" t="s">
        <v>128</v>
      </c>
      <c r="Q627" s="27" t="s">
        <v>128</v>
      </c>
      <c r="R627" s="28"/>
      <c r="S627" s="376">
        <f t="shared" si="35"/>
        <v>0</v>
      </c>
    </row>
    <row r="628" spans="1:19" ht="12.75">
      <c r="A628" s="14">
        <v>40</v>
      </c>
      <c r="B628" s="58"/>
      <c r="C628" s="53" t="s">
        <v>234</v>
      </c>
      <c r="D628" s="20"/>
      <c r="E628" s="129" t="s">
        <v>217</v>
      </c>
      <c r="F628" s="37"/>
      <c r="G628" s="37"/>
      <c r="H628" s="38">
        <v>1660</v>
      </c>
      <c r="I628" s="38"/>
      <c r="J628" s="38">
        <v>1660</v>
      </c>
      <c r="K628" s="149"/>
      <c r="L628" s="29"/>
      <c r="M628" s="37"/>
      <c r="N628" s="37"/>
      <c r="O628" s="37"/>
      <c r="P628" s="37" t="s">
        <v>128</v>
      </c>
      <c r="Q628" s="27" t="s">
        <v>128</v>
      </c>
      <c r="R628" s="28"/>
      <c r="S628" s="376">
        <f t="shared" si="35"/>
        <v>1660</v>
      </c>
    </row>
    <row r="629" spans="1:19" ht="13.5" thickBot="1">
      <c r="A629" s="265">
        <v>41</v>
      </c>
      <c r="B629" s="244"/>
      <c r="C629" s="245" t="s">
        <v>233</v>
      </c>
      <c r="D629" s="246"/>
      <c r="E629" s="266" t="s">
        <v>218</v>
      </c>
      <c r="F629" s="249"/>
      <c r="G629" s="249"/>
      <c r="H629" s="255">
        <v>1925</v>
      </c>
      <c r="I629" s="255">
        <f>'8 Vzdelávanie SK'!I630/30.126*1000</f>
        <v>0</v>
      </c>
      <c r="J629" s="255">
        <v>1925</v>
      </c>
      <c r="K629" s="251"/>
      <c r="L629" s="248"/>
      <c r="M629" s="249"/>
      <c r="N629" s="249"/>
      <c r="O629" s="249"/>
      <c r="P629" s="249" t="s">
        <v>128</v>
      </c>
      <c r="Q629" s="267" t="s">
        <v>128</v>
      </c>
      <c r="R629" s="28"/>
      <c r="S629" s="373">
        <f t="shared" si="35"/>
        <v>1925</v>
      </c>
    </row>
  </sheetData>
  <mergeCells count="237">
    <mergeCell ref="N602:N603"/>
    <mergeCell ref="O602:O603"/>
    <mergeCell ref="P602:P603"/>
    <mergeCell ref="Q602:Q603"/>
    <mergeCell ref="I602:I603"/>
    <mergeCell ref="J602:J603"/>
    <mergeCell ref="L602:L603"/>
    <mergeCell ref="M602:M603"/>
    <mergeCell ref="Q552:Q553"/>
    <mergeCell ref="A599:K599"/>
    <mergeCell ref="S599:S603"/>
    <mergeCell ref="F600:J600"/>
    <mergeCell ref="L600:Q600"/>
    <mergeCell ref="D601:J601"/>
    <mergeCell ref="L601:Q601"/>
    <mergeCell ref="F602:F603"/>
    <mergeCell ref="G602:G603"/>
    <mergeCell ref="H602:H603"/>
    <mergeCell ref="M552:M553"/>
    <mergeCell ref="N552:N553"/>
    <mergeCell ref="O552:O553"/>
    <mergeCell ref="P552:P553"/>
    <mergeCell ref="H552:H553"/>
    <mergeCell ref="I552:I553"/>
    <mergeCell ref="J552:J553"/>
    <mergeCell ref="L552:L553"/>
    <mergeCell ref="P503:P504"/>
    <mergeCell ref="Q503:Q504"/>
    <mergeCell ref="A549:K549"/>
    <mergeCell ref="S549:S553"/>
    <mergeCell ref="F550:J550"/>
    <mergeCell ref="L550:Q550"/>
    <mergeCell ref="D551:J551"/>
    <mergeCell ref="L551:Q551"/>
    <mergeCell ref="F552:F553"/>
    <mergeCell ref="G552:G553"/>
    <mergeCell ref="L503:L504"/>
    <mergeCell ref="M503:M504"/>
    <mergeCell ref="N503:N504"/>
    <mergeCell ref="O503:O504"/>
    <mergeCell ref="S500:S504"/>
    <mergeCell ref="F501:J501"/>
    <mergeCell ref="L501:Q501"/>
    <mergeCell ref="D502:J502"/>
    <mergeCell ref="L502:Q502"/>
    <mergeCell ref="F503:F504"/>
    <mergeCell ref="G503:G504"/>
    <mergeCell ref="H503:H504"/>
    <mergeCell ref="I503:I504"/>
    <mergeCell ref="J503:J504"/>
    <mergeCell ref="O456:O457"/>
    <mergeCell ref="P456:P457"/>
    <mergeCell ref="Q456:Q457"/>
    <mergeCell ref="A500:K500"/>
    <mergeCell ref="J456:J457"/>
    <mergeCell ref="L456:L457"/>
    <mergeCell ref="M456:M457"/>
    <mergeCell ref="N456:N457"/>
    <mergeCell ref="A453:K453"/>
    <mergeCell ref="S453:S457"/>
    <mergeCell ref="F454:J454"/>
    <mergeCell ref="L454:Q454"/>
    <mergeCell ref="D455:J455"/>
    <mergeCell ref="L455:Q455"/>
    <mergeCell ref="F456:F457"/>
    <mergeCell ref="G456:G457"/>
    <mergeCell ref="H456:H457"/>
    <mergeCell ref="I456:I457"/>
    <mergeCell ref="N412:N413"/>
    <mergeCell ref="O412:O413"/>
    <mergeCell ref="P412:P413"/>
    <mergeCell ref="Q412:Q413"/>
    <mergeCell ref="I412:I413"/>
    <mergeCell ref="J412:J413"/>
    <mergeCell ref="L412:L413"/>
    <mergeCell ref="M412:M413"/>
    <mergeCell ref="Q367:Q368"/>
    <mergeCell ref="A409:K409"/>
    <mergeCell ref="S409:S413"/>
    <mergeCell ref="F410:J410"/>
    <mergeCell ref="L410:Q410"/>
    <mergeCell ref="D411:J411"/>
    <mergeCell ref="L411:Q411"/>
    <mergeCell ref="F412:F413"/>
    <mergeCell ref="G412:G413"/>
    <mergeCell ref="H412:H413"/>
    <mergeCell ref="M367:M368"/>
    <mergeCell ref="N367:N368"/>
    <mergeCell ref="O367:O368"/>
    <mergeCell ref="P367:P368"/>
    <mergeCell ref="H367:H368"/>
    <mergeCell ref="I367:I368"/>
    <mergeCell ref="J367:J368"/>
    <mergeCell ref="L367:L368"/>
    <mergeCell ref="P321:P322"/>
    <mergeCell ref="Q321:Q322"/>
    <mergeCell ref="A364:K364"/>
    <mergeCell ref="S364:S368"/>
    <mergeCell ref="F365:J365"/>
    <mergeCell ref="L365:Q365"/>
    <mergeCell ref="D366:J366"/>
    <mergeCell ref="L366:Q366"/>
    <mergeCell ref="F367:F368"/>
    <mergeCell ref="G367:G368"/>
    <mergeCell ref="L321:L322"/>
    <mergeCell ref="M321:M322"/>
    <mergeCell ref="N321:N322"/>
    <mergeCell ref="O321:O322"/>
    <mergeCell ref="S318:S322"/>
    <mergeCell ref="F319:J319"/>
    <mergeCell ref="L319:Q319"/>
    <mergeCell ref="D320:J320"/>
    <mergeCell ref="L320:Q320"/>
    <mergeCell ref="F321:F322"/>
    <mergeCell ref="G321:G322"/>
    <mergeCell ref="H321:H322"/>
    <mergeCell ref="I321:I322"/>
    <mergeCell ref="J321:J322"/>
    <mergeCell ref="N287:N288"/>
    <mergeCell ref="O287:O288"/>
    <mergeCell ref="P287:P288"/>
    <mergeCell ref="Q287:Q288"/>
    <mergeCell ref="I287:I288"/>
    <mergeCell ref="J287:J288"/>
    <mergeCell ref="L287:L288"/>
    <mergeCell ref="M287:M28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H287:H288"/>
    <mergeCell ref="M237:M238"/>
    <mergeCell ref="N237:N238"/>
    <mergeCell ref="O237:O238"/>
    <mergeCell ref="P237:P238"/>
    <mergeCell ref="H237:H238"/>
    <mergeCell ref="I237:I238"/>
    <mergeCell ref="J237:J238"/>
    <mergeCell ref="L237:L238"/>
    <mergeCell ref="P188:P189"/>
    <mergeCell ref="Q188:Q189"/>
    <mergeCell ref="A234:K234"/>
    <mergeCell ref="S234:S238"/>
    <mergeCell ref="F235:J235"/>
    <mergeCell ref="L235:Q235"/>
    <mergeCell ref="D236:J236"/>
    <mergeCell ref="L236:Q236"/>
    <mergeCell ref="F237:F238"/>
    <mergeCell ref="G237:G238"/>
    <mergeCell ref="L188:L189"/>
    <mergeCell ref="M188:M189"/>
    <mergeCell ref="N188:N189"/>
    <mergeCell ref="O188:O189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J188:J189"/>
    <mergeCell ref="A185:K185"/>
    <mergeCell ref="J141:J142"/>
    <mergeCell ref="L141:L142"/>
    <mergeCell ref="M141:M142"/>
    <mergeCell ref="I141:I142"/>
    <mergeCell ref="O141:O142"/>
    <mergeCell ref="P141:P142"/>
    <mergeCell ref="Q141:Q142"/>
    <mergeCell ref="N141:N142"/>
    <mergeCell ref="Q97:Q98"/>
    <mergeCell ref="A138:K13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M97:M98"/>
    <mergeCell ref="N97:N98"/>
    <mergeCell ref="O97:O98"/>
    <mergeCell ref="P97:P98"/>
    <mergeCell ref="H97:H98"/>
    <mergeCell ref="I97:I98"/>
    <mergeCell ref="J97:J98"/>
    <mergeCell ref="L97:L98"/>
    <mergeCell ref="P52:P53"/>
    <mergeCell ref="Q52:Q53"/>
    <mergeCell ref="A94:K94"/>
    <mergeCell ref="S94:S98"/>
    <mergeCell ref="F95:J95"/>
    <mergeCell ref="L95:Q95"/>
    <mergeCell ref="D96:J96"/>
    <mergeCell ref="L96:Q96"/>
    <mergeCell ref="F97:F98"/>
    <mergeCell ref="G97:G98"/>
    <mergeCell ref="L52:L53"/>
    <mergeCell ref="M52:M53"/>
    <mergeCell ref="N52:N53"/>
    <mergeCell ref="O52:O53"/>
    <mergeCell ref="S49:S53"/>
    <mergeCell ref="F50:J50"/>
    <mergeCell ref="L50:Q50"/>
    <mergeCell ref="D51:J51"/>
    <mergeCell ref="L51:Q51"/>
    <mergeCell ref="F52:F53"/>
    <mergeCell ref="G52:G53"/>
    <mergeCell ref="H52:H53"/>
    <mergeCell ref="I52:I53"/>
    <mergeCell ref="J52:J53"/>
    <mergeCell ref="O6:O7"/>
    <mergeCell ref="P6:P7"/>
    <mergeCell ref="Q6:Q7"/>
    <mergeCell ref="A49:K49"/>
    <mergeCell ref="J6:J7"/>
    <mergeCell ref="L6:L7"/>
    <mergeCell ref="M6:M7"/>
    <mergeCell ref="N6:N7"/>
    <mergeCell ref="E318:O318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65" right="0.33" top="0.37" bottom="0.26" header="0.66" footer="0.2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2010-05-27T09:02:35Z</cp:lastPrinted>
  <dcterms:created xsi:type="dcterms:W3CDTF">2008-10-05T15:21:12Z</dcterms:created>
  <dcterms:modified xsi:type="dcterms:W3CDTF">2010-05-28T07:26:42Z</dcterms:modified>
  <cp:category/>
  <cp:version/>
  <cp:contentType/>
  <cp:contentStatus/>
</cp:coreProperties>
</file>